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m.Jar.Srkalové" sheetId="1" r:id="rId1"/>
  </sheets>
  <definedNames/>
  <calcPr fullCalcOnLoad="1"/>
</workbook>
</file>

<file path=xl/sharedStrings.xml><?xml version="1.0" encoding="utf-8"?>
<sst xmlns="http://schemas.openxmlformats.org/spreadsheetml/2006/main" count="137" uniqueCount="125">
  <si>
    <t>Memoriál Jaroslavy Srkalové 5. ročník</t>
  </si>
  <si>
    <t>Datum: 17.1.2016</t>
  </si>
  <si>
    <t>Místo : Chomutov</t>
  </si>
  <si>
    <t>Pořadatel: SSK Louny</t>
  </si>
  <si>
    <t>Muži</t>
  </si>
  <si>
    <t>start.č.</t>
  </si>
  <si>
    <t>čísla terčů</t>
  </si>
  <si>
    <t>jméno + příjmení + disciplina</t>
  </si>
  <si>
    <t>č. střel. pr./klub</t>
  </si>
  <si>
    <t>rok nar.</t>
  </si>
  <si>
    <t>1.</t>
  </si>
  <si>
    <t>2.</t>
  </si>
  <si>
    <t>C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</si>
  <si>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</si>
  <si>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</si>
  <si>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</si>
  <si>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</si>
  <si>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</si>
  <si>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</si>
  <si>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</si>
  <si>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</si>
  <si>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</si>
  <si>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</si>
  <si>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celkem</t>
  </si>
  <si>
    <t>CT</t>
  </si>
  <si>
    <t>Arnold Ctibor VZPi60</t>
  </si>
  <si>
    <t>35066/0657 Teplice</t>
  </si>
  <si>
    <t>Jeremiáš Josef VzPi 60</t>
  </si>
  <si>
    <t>/Unitop LN</t>
  </si>
  <si>
    <t>Ing.Dočkal Jan VzPi 60</t>
  </si>
  <si>
    <t>35211/ 0294 Meziboří</t>
  </si>
  <si>
    <t>Kožíšek Petr VzPi 60</t>
  </si>
  <si>
    <t>38055/0543 Louny</t>
  </si>
  <si>
    <t>Milan Zábranský v´VzPi 60</t>
  </si>
  <si>
    <t>23072/0715 Bílina</t>
  </si>
  <si>
    <t>Hubáček Pavel VzPi 60</t>
  </si>
  <si>
    <t>32651/0715 Bílina</t>
  </si>
  <si>
    <t>Bláha Tomáš VzPi 60</t>
  </si>
  <si>
    <t>12725/0038 Ústí</t>
  </si>
  <si>
    <t>Filipovský Jiří VzPi 60</t>
  </si>
  <si>
    <t>29592/0715 Bílina</t>
  </si>
  <si>
    <t>Kučera Ladislav VzPi 60</t>
  </si>
  <si>
    <t>19431/0038 Ústí</t>
  </si>
  <si>
    <t>Pavel Nos VzPi 60</t>
  </si>
  <si>
    <t>32462/0523 Duchcov</t>
  </si>
  <si>
    <t>Hlaváček Zdeněk VzPi 60</t>
  </si>
  <si>
    <t>17785/0523 Duchcov</t>
  </si>
  <si>
    <t>Krása Jaroslav  VZPi60</t>
  </si>
  <si>
    <t>17071/0657 Teplice</t>
  </si>
  <si>
    <t>Tomáš Čepelík VzPi 60</t>
  </si>
  <si>
    <t>40689/0715 Ústí</t>
  </si>
  <si>
    <t>Šlechta Pavel VZPi60</t>
  </si>
  <si>
    <t>36948/0543 Louny</t>
  </si>
  <si>
    <t>Bernáth Milan VzPi 60</t>
  </si>
  <si>
    <t>01794/0038 Ústí</t>
  </si>
  <si>
    <t>Mgr.Kos Petr VzPi 60</t>
  </si>
  <si>
    <t>22269/0251 Slaný</t>
  </si>
  <si>
    <t>Ing. Kousal Vladimír VzPi 60</t>
  </si>
  <si>
    <t>02539/0405 Chomutov</t>
  </si>
  <si>
    <t>Jíša Jakub VzPi 60</t>
  </si>
  <si>
    <t>33554/0543 Louny</t>
  </si>
  <si>
    <t>Zdeněk Isák VzPi 60</t>
  </si>
  <si>
    <t>11835/0630 Kadaň</t>
  </si>
  <si>
    <t xml:space="preserve">Karpíšek Břetislav VzPi 60 </t>
  </si>
  <si>
    <t>10389/0797 Vysoká Pec</t>
  </si>
  <si>
    <t>Beneš Milan VzPi 60</t>
  </si>
  <si>
    <t>39326/0543 Louny</t>
  </si>
  <si>
    <t>Karfík VzPi 60</t>
  </si>
  <si>
    <t>NČ/Unitop LN</t>
  </si>
  <si>
    <t>Chvojka Jiří VzPi 60</t>
  </si>
  <si>
    <t>06943/0523 Duchov</t>
  </si>
  <si>
    <t>Němec Ludvík VzPi 60</t>
  </si>
  <si>
    <t>29832/0804 Benešov</t>
  </si>
  <si>
    <t>Neudert Zdeněk VzPi60</t>
  </si>
  <si>
    <t>NČ/0523 Duchcov</t>
  </si>
  <si>
    <t>Novotný Miroslav VzPi 60</t>
  </si>
  <si>
    <t>11696/0715 Bílina</t>
  </si>
  <si>
    <t>Krystyník Miroslav VzPi60</t>
  </si>
  <si>
    <t>04052/0294 Meziboří</t>
  </si>
  <si>
    <t>Dorost</t>
  </si>
  <si>
    <t>Adéla Tomanová VzPi 40</t>
  </si>
  <si>
    <t>Petráková Michaela VzPi 40</t>
  </si>
  <si>
    <t>40983/0038 Ústí</t>
  </si>
  <si>
    <t>Jakub Rottenberg VzPi 40</t>
  </si>
  <si>
    <t>39538/0405 Chomutov</t>
  </si>
  <si>
    <t>Pavel Nachtigal VzPi 40</t>
  </si>
  <si>
    <t>Beneš Michal VzPi 40</t>
  </si>
  <si>
    <t>39148/ 0543 Louny</t>
  </si>
  <si>
    <t>Holub Ondřej VzPi 40</t>
  </si>
  <si>
    <t>40686/0038 Ústí</t>
  </si>
  <si>
    <t>Krejčí Dalibor VzPi 40</t>
  </si>
  <si>
    <t>40209/0543 Louny</t>
  </si>
  <si>
    <t>Adéla Bláhová VzPi 40</t>
  </si>
  <si>
    <t>40688/0038 Ústí</t>
  </si>
  <si>
    <t>Janouchová Natálie VzPi 40</t>
  </si>
  <si>
    <t>40565/0650 Kadaň</t>
  </si>
  <si>
    <t>Novák Vít VzPi 40</t>
  </si>
  <si>
    <t>40593/0405 Chomutov</t>
  </si>
  <si>
    <t>Šubrt Karel VzPi 40</t>
  </si>
  <si>
    <t>NČ/0543 Louny</t>
  </si>
  <si>
    <t>Kopřiva Petr VzPi 40</t>
  </si>
  <si>
    <t>Němeček Václav VzPi 40</t>
  </si>
  <si>
    <t>41124/0523 Duchcov</t>
  </si>
  <si>
    <t>Vavroušková Michaela VzPi 40</t>
  </si>
  <si>
    <t>Dvořák Jaroslav VzPi 40</t>
  </si>
  <si>
    <t>40611/0715 Bílina</t>
  </si>
  <si>
    <t>Dobnerová Eliška VzPi 40</t>
  </si>
  <si>
    <t>NČ/0038 Ústí</t>
  </si>
  <si>
    <t>Petrů Matěj VzPi 40</t>
  </si>
  <si>
    <t>41041/0405 Chomutov</t>
  </si>
  <si>
    <t>Papcun Miroslav VzPi 40</t>
  </si>
  <si>
    <t>Šindelář Roman VzPi 40</t>
  </si>
  <si>
    <t>NČ/0630 Kadaň</t>
  </si>
  <si>
    <t>Bařinková Soňa VzPi 40</t>
  </si>
  <si>
    <t>NČ/0405 Chomutov</t>
  </si>
  <si>
    <t>Ženy</t>
  </si>
  <si>
    <t>Kosová Petra VzPi 40</t>
  </si>
  <si>
    <t>39791/0251 Slaný</t>
  </si>
  <si>
    <t>Krystyníková Hana VzPi 40</t>
  </si>
  <si>
    <t>04061/0294 Meziboří</t>
  </si>
  <si>
    <t>Kořínková Anna VzPi 40</t>
  </si>
  <si>
    <t>40408/0405 Chomutov</t>
  </si>
  <si>
    <t>Neudertová Vladislava VzPi40</t>
  </si>
  <si>
    <t>Bařínková Eva VzP i40</t>
  </si>
  <si>
    <t>Hl. rozhodčí: Jan Bauer-č.0191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</si>
</sst>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" xfId="0" applyBorder="1" applyAlignment="1">
      <alignment horizontal="right"/>
    </xf>
    <xf numFmtId="164" fontId="0" fillId="0" borderId="3" xfId="0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0" fillId="0" borderId="4" xfId="0" applyBorder="1" applyAlignment="1">
      <alignment horizontal="right"/>
    </xf>
    <xf numFmtId="164" fontId="5" fillId="0" borderId="1" xfId="0" applyFont="1" applyBorder="1" applyAlignment="1">
      <alignment/>
    </xf>
    <xf numFmtId="164" fontId="0" fillId="0" borderId="5" xfId="0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7" fillId="0" borderId="9" xfId="0" applyFont="1" applyFill="1" applyBorder="1" applyAlignment="1">
      <alignment horizontal="center"/>
    </xf>
    <xf numFmtId="164" fontId="8" fillId="0" borderId="6" xfId="0" applyFont="1" applyBorder="1" applyAlignment="1">
      <alignment/>
    </xf>
    <xf numFmtId="164" fontId="7" fillId="0" borderId="12" xfId="0" applyFont="1" applyFill="1" applyBorder="1" applyAlignment="1">
      <alignment/>
    </xf>
    <xf numFmtId="164" fontId="5" fillId="0" borderId="13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8" xfId="0" applyFont="1" applyFill="1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14" xfId="0" applyBorder="1" applyAlignment="1">
      <alignment horizontal="right"/>
    </xf>
    <xf numFmtId="164" fontId="0" fillId="0" borderId="15" xfId="0" applyBorder="1" applyAlignment="1">
      <alignment horizontal="right"/>
    </xf>
    <xf numFmtId="164" fontId="5" fillId="0" borderId="16" xfId="0" applyFont="1" applyBorder="1" applyAlignment="1">
      <alignment horizontal="right"/>
    </xf>
    <xf numFmtId="164" fontId="0" fillId="0" borderId="17" xfId="0" applyBorder="1" applyAlignment="1">
      <alignment horizontal="right"/>
    </xf>
    <xf numFmtId="164" fontId="0" fillId="0" borderId="13" xfId="0" applyBorder="1" applyAlignment="1">
      <alignment horizontal="right"/>
    </xf>
    <xf numFmtId="164" fontId="9" fillId="0" borderId="13" xfId="0" applyFont="1" applyBorder="1" applyAlignment="1">
      <alignment/>
    </xf>
    <xf numFmtId="164" fontId="9" fillId="0" borderId="15" xfId="0" applyFont="1" applyBorder="1" applyAlignment="1">
      <alignment/>
    </xf>
    <xf numFmtId="164" fontId="5" fillId="0" borderId="18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9" xfId="0" applyBorder="1" applyAlignment="1">
      <alignment horizontal="right"/>
    </xf>
    <xf numFmtId="164" fontId="0" fillId="0" borderId="20" xfId="0" applyBorder="1" applyAlignment="1">
      <alignment horizontal="right"/>
    </xf>
    <xf numFmtId="164" fontId="0" fillId="0" borderId="21" xfId="0" applyBorder="1" applyAlignment="1">
      <alignment horizontal="right"/>
    </xf>
    <xf numFmtId="164" fontId="0" fillId="0" borderId="18" xfId="0" applyBorder="1" applyAlignment="1">
      <alignment horizontal="right"/>
    </xf>
    <xf numFmtId="164" fontId="9" fillId="0" borderId="22" xfId="0" applyFont="1" applyBorder="1" applyAlignment="1">
      <alignment/>
    </xf>
    <xf numFmtId="164" fontId="9" fillId="0" borderId="20" xfId="0" applyFont="1" applyBorder="1" applyAlignment="1">
      <alignment/>
    </xf>
    <xf numFmtId="164" fontId="0" fillId="0" borderId="18" xfId="0" applyFill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18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18" xfId="0" applyBorder="1" applyAlignment="1">
      <alignment horizontal="center"/>
    </xf>
    <xf numFmtId="164" fontId="0" fillId="0" borderId="23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23" xfId="0" applyBorder="1" applyAlignment="1">
      <alignment/>
    </xf>
    <xf numFmtId="164" fontId="0" fillId="0" borderId="23" xfId="0" applyFont="1" applyBorder="1" applyAlignment="1">
      <alignment horizontal="right"/>
    </xf>
    <xf numFmtId="164" fontId="0" fillId="0" borderId="20" xfId="0" applyFont="1" applyBorder="1" applyAlignment="1">
      <alignment horizontal="right"/>
    </xf>
    <xf numFmtId="164" fontId="0" fillId="0" borderId="21" xfId="0" applyFont="1" applyBorder="1" applyAlignment="1">
      <alignment horizontal="right"/>
    </xf>
    <xf numFmtId="164" fontId="0" fillId="0" borderId="8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24" xfId="0" applyFont="1" applyFill="1" applyBorder="1" applyAlignment="1">
      <alignment/>
    </xf>
    <xf numFmtId="164" fontId="0" fillId="0" borderId="24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3" xfId="0" applyBorder="1" applyAlignment="1">
      <alignment/>
    </xf>
    <xf numFmtId="164" fontId="0" fillId="0" borderId="15" xfId="0" applyBorder="1" applyAlignment="1">
      <alignment/>
    </xf>
    <xf numFmtId="164" fontId="0" fillId="0" borderId="17" xfId="0" applyBorder="1" applyAlignment="1">
      <alignment/>
    </xf>
    <xf numFmtId="164" fontId="0" fillId="0" borderId="25" xfId="0" applyFont="1" applyBorder="1" applyAlignment="1">
      <alignment/>
    </xf>
    <xf numFmtId="164" fontId="0" fillId="0" borderId="25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 horizontal="center"/>
    </xf>
    <xf numFmtId="164" fontId="0" fillId="0" borderId="28" xfId="0" applyFont="1" applyBorder="1" applyAlignment="1">
      <alignment/>
    </xf>
    <xf numFmtId="164" fontId="0" fillId="0" borderId="28" xfId="0" applyFont="1" applyBorder="1" applyAlignment="1">
      <alignment horizontal="center"/>
    </xf>
    <xf numFmtId="164" fontId="0" fillId="0" borderId="25" xfId="0" applyFont="1" applyFill="1" applyBorder="1" applyAlignment="1">
      <alignment/>
    </xf>
    <xf numFmtId="164" fontId="0" fillId="0" borderId="29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23" xfId="0" applyBorder="1" applyAlignment="1">
      <alignment horizontal="right"/>
    </xf>
    <xf numFmtId="164" fontId="0" fillId="0" borderId="31" xfId="0" applyFont="1" applyBorder="1" applyAlignment="1">
      <alignment horizontal="center"/>
    </xf>
    <xf numFmtId="164" fontId="5" fillId="0" borderId="31" xfId="0" applyFont="1" applyBorder="1" applyAlignment="1">
      <alignment horizontal="center"/>
    </xf>
    <xf numFmtId="164" fontId="6" fillId="0" borderId="8" xfId="0" applyFont="1" applyFill="1" applyBorder="1" applyAlignment="1">
      <alignment/>
    </xf>
    <xf numFmtId="164" fontId="6" fillId="0" borderId="8" xfId="0" applyFont="1" applyBorder="1" applyAlignment="1">
      <alignment horizontal="center"/>
    </xf>
    <xf numFmtId="164" fontId="5" fillId="0" borderId="32" xfId="0" applyFont="1" applyBorder="1" applyAlignment="1">
      <alignment horizontal="center"/>
    </xf>
    <xf numFmtId="164" fontId="5" fillId="0" borderId="31" xfId="0" applyFont="1" applyBorder="1" applyAlignment="1">
      <alignment horizontal="right"/>
    </xf>
    <xf numFmtId="164" fontId="9" fillId="0" borderId="21" xfId="0" applyFont="1" applyBorder="1" applyAlignment="1">
      <alignment/>
    </xf>
    <xf numFmtId="164" fontId="0" fillId="0" borderId="28" xfId="0" applyFont="1" applyFill="1" applyBorder="1" applyAlignment="1">
      <alignment/>
    </xf>
    <xf numFmtId="164" fontId="0" fillId="0" borderId="25" xfId="0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29" xfId="0" applyFont="1" applyFill="1" applyBorder="1" applyAlignment="1">
      <alignment/>
    </xf>
    <xf numFmtId="164" fontId="0" fillId="0" borderId="35" xfId="0" applyFont="1" applyBorder="1" applyAlignment="1">
      <alignment horizontal="center"/>
    </xf>
    <xf numFmtId="164" fontId="0" fillId="0" borderId="36" xfId="0" applyFont="1" applyBorder="1" applyAlignment="1">
      <alignment horizontal="center"/>
    </xf>
    <xf numFmtId="164" fontId="5" fillId="0" borderId="35" xfId="0" applyFont="1" applyBorder="1" applyAlignment="1">
      <alignment horizontal="right"/>
    </xf>
    <xf numFmtId="164" fontId="0" fillId="0" borderId="37" xfId="0" applyFont="1" applyBorder="1" applyAlignment="1">
      <alignment horizontal="center"/>
    </xf>
    <xf numFmtId="164" fontId="0" fillId="0" borderId="2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0" fillId="0" borderId="26" xfId="0" applyFont="1" applyFill="1" applyBorder="1" applyAlignment="1">
      <alignment/>
    </xf>
    <xf numFmtId="164" fontId="6" fillId="0" borderId="25" xfId="0" applyFont="1" applyBorder="1" applyAlignment="1">
      <alignment/>
    </xf>
    <xf numFmtId="164" fontId="6" fillId="0" borderId="25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right"/>
    </xf>
    <xf numFmtId="164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79"/>
  <sheetViews>
    <sheetView tabSelected="1" zoomScale="95" zoomScaleNormal="95" workbookViewId="0" topLeftCell="A7">
      <selection activeCell="E70" sqref="E70"/>
    </sheetView>
  </sheetViews>
  <sheetFormatPr defaultColWidth="9.140625" defaultRowHeight="15"/>
  <cols>
    <col min="1" max="1" width="5.00390625" style="0" customWidth="1"/>
    <col min="2" max="2" width="10.7109375" style="0" customWidth="1"/>
    <col min="3" max="3" width="27.00390625" style="0" customWidth="1"/>
    <col min="4" max="4" width="22.00390625" style="0" customWidth="1"/>
    <col min="5" max="5" width="6.28125" style="0" customWidth="1"/>
    <col min="6" max="7" width="3.57421875" style="0" customWidth="1"/>
    <col min="8" max="8" width="3.7109375" style="0" customWidth="1"/>
    <col min="9" max="10" width="3.57421875" style="0" customWidth="1"/>
    <col min="11" max="11" width="3.7109375" style="0" customWidth="1"/>
    <col min="12" max="23" width="3.57421875" style="0" customWidth="1"/>
    <col min="24" max="24" width="5.140625" style="0" customWidth="1"/>
    <col min="25" max="25" width="3.57421875" style="0" customWidth="1"/>
  </cols>
  <sheetData>
    <row r="2" spans="2:3" ht="22.5">
      <c r="B2" s="1"/>
      <c r="C2" s="2" t="s">
        <v>0</v>
      </c>
    </row>
    <row r="4" ht="16.5">
      <c r="C4" s="3" t="s">
        <v>1</v>
      </c>
    </row>
    <row r="5" ht="16.5">
      <c r="C5" s="3" t="s">
        <v>2</v>
      </c>
    </row>
    <row r="6" ht="16.5" customHeight="1">
      <c r="C6" s="3" t="s">
        <v>3</v>
      </c>
    </row>
    <row r="9" spans="1:25" ht="17.25">
      <c r="A9" s="4"/>
      <c r="B9" s="5"/>
      <c r="C9" s="6" t="s">
        <v>4</v>
      </c>
      <c r="D9" s="7"/>
      <c r="E9" s="8"/>
      <c r="F9" s="9"/>
      <c r="G9" s="10"/>
      <c r="H9" s="11"/>
      <c r="I9" s="9"/>
      <c r="J9" s="9"/>
      <c r="K9" s="11"/>
      <c r="L9" s="12"/>
      <c r="M9" s="9"/>
      <c r="N9" s="11"/>
      <c r="O9" s="9"/>
      <c r="P9" s="9"/>
      <c r="Q9" s="11"/>
      <c r="R9" s="9"/>
      <c r="S9" s="9"/>
      <c r="T9" s="11"/>
      <c r="U9" s="9"/>
      <c r="V9" s="9"/>
      <c r="W9" s="11"/>
      <c r="X9" s="13"/>
      <c r="Y9" s="14"/>
    </row>
    <row r="10" spans="1:25" ht="13.5">
      <c r="A10" s="15" t="s">
        <v>5</v>
      </c>
      <c r="B10" s="16" t="s">
        <v>6</v>
      </c>
      <c r="C10" s="17" t="s">
        <v>7</v>
      </c>
      <c r="D10" s="17" t="s">
        <v>8</v>
      </c>
      <c r="E10" s="17" t="s">
        <v>9</v>
      </c>
      <c r="F10" s="18" t="s">
        <v>10</v>
      </c>
      <c r="G10" s="19" t="s">
        <v>11</v>
      </c>
      <c r="H10" s="16" t="s">
        <v>12</v>
      </c>
      <c r="I10" s="20" t="s">
        <v>13</v>
      </c>
      <c r="J10" s="20" t="s">
        <v>14</v>
      </c>
      <c r="K10" s="16" t="s">
        <v>12</v>
      </c>
      <c r="L10" s="21" t="s">
        <v>15</v>
      </c>
      <c r="M10" s="20" t="s">
        <v>16</v>
      </c>
      <c r="N10" s="16" t="s">
        <v>12</v>
      </c>
      <c r="O10" s="20" t="s">
        <v>17</v>
      </c>
      <c r="P10" s="20" t="s">
        <v>18</v>
      </c>
      <c r="Q10" s="16" t="s">
        <v>12</v>
      </c>
      <c r="R10" s="20" t="s">
        <v>19</v>
      </c>
      <c r="S10" s="20" t="s">
        <v>20</v>
      </c>
      <c r="T10" s="16" t="s">
        <v>12</v>
      </c>
      <c r="U10" s="20" t="s">
        <v>21</v>
      </c>
      <c r="V10" s="20" t="s">
        <v>22</v>
      </c>
      <c r="W10" s="16" t="s">
        <v>12</v>
      </c>
      <c r="X10" s="22" t="s">
        <v>23</v>
      </c>
      <c r="Y10" s="23" t="s">
        <v>24</v>
      </c>
    </row>
    <row r="11" spans="1:25" ht="16.5">
      <c r="A11" s="24">
        <v>1</v>
      </c>
      <c r="B11" s="25"/>
      <c r="C11" s="26" t="s">
        <v>25</v>
      </c>
      <c r="D11" s="27" t="s">
        <v>26</v>
      </c>
      <c r="E11" s="27">
        <v>1975</v>
      </c>
      <c r="F11" s="28">
        <f>10+10+10+9+8</f>
        <v>47</v>
      </c>
      <c r="G11" s="29">
        <f>10+10+10+10+10</f>
        <v>50</v>
      </c>
      <c r="H11" s="30">
        <v>97</v>
      </c>
      <c r="I11" s="31">
        <f>10+10+10+9+8</f>
        <v>47</v>
      </c>
      <c r="J11" s="29">
        <f>10+10+10+9+9</f>
        <v>48</v>
      </c>
      <c r="K11" s="30">
        <v>95</v>
      </c>
      <c r="L11" s="32">
        <f>10+10+10+9+9</f>
        <v>48</v>
      </c>
      <c r="M11" s="29">
        <f>10+10+9+9+9</f>
        <v>47</v>
      </c>
      <c r="N11" s="30">
        <v>95</v>
      </c>
      <c r="O11" s="31">
        <f>10+10+10+9+9</f>
        <v>48</v>
      </c>
      <c r="P11" s="29">
        <f>10+10+10+9+8</f>
        <v>47</v>
      </c>
      <c r="Q11" s="30">
        <v>95</v>
      </c>
      <c r="R11" s="31">
        <f>10+10+10+9+9</f>
        <v>48</v>
      </c>
      <c r="S11" s="29">
        <f>10+10+10+9+8</f>
        <v>47</v>
      </c>
      <c r="T11" s="30">
        <v>95</v>
      </c>
      <c r="U11" s="31">
        <f>10+10+10+9+9</f>
        <v>48</v>
      </c>
      <c r="V11" s="29">
        <f>10+10+9+9+8</f>
        <v>46</v>
      </c>
      <c r="W11" s="30">
        <v>94</v>
      </c>
      <c r="X11" s="33">
        <f>I11+J11+L11+M11+O11+P11+F11+G11+R11+S11+U11+V11</f>
        <v>571</v>
      </c>
      <c r="Y11" s="34">
        <v>10</v>
      </c>
    </row>
    <row r="12" spans="1:25" ht="16.5">
      <c r="A12" s="35">
        <v>2</v>
      </c>
      <c r="B12" s="36"/>
      <c r="C12" s="26" t="s">
        <v>27</v>
      </c>
      <c r="D12" s="27" t="s">
        <v>28</v>
      </c>
      <c r="E12" s="27">
        <v>1957</v>
      </c>
      <c r="F12" s="37">
        <f>10+10+9+9+9</f>
        <v>47</v>
      </c>
      <c r="G12" s="38">
        <f>10+10+9+9+8</f>
        <v>46</v>
      </c>
      <c r="H12" s="30">
        <v>93</v>
      </c>
      <c r="I12" s="39">
        <f>10+10+10+9+9</f>
        <v>48</v>
      </c>
      <c r="J12" s="38">
        <f>10+10+9+9+8</f>
        <v>46</v>
      </c>
      <c r="K12" s="30">
        <v>94</v>
      </c>
      <c r="L12" s="40">
        <f>10+9+9+9+9</f>
        <v>46</v>
      </c>
      <c r="M12" s="38">
        <f>9+9+9+9+9</f>
        <v>45</v>
      </c>
      <c r="N12" s="30">
        <v>91</v>
      </c>
      <c r="O12" s="39">
        <f>10+10+10+9+8</f>
        <v>47</v>
      </c>
      <c r="P12" s="38">
        <f>10+10+10+9+9</f>
        <v>48</v>
      </c>
      <c r="Q12" s="30">
        <v>95</v>
      </c>
      <c r="R12" s="39">
        <f>10+9+9+9+9</f>
        <v>46</v>
      </c>
      <c r="S12" s="38">
        <f>10+10+9+9+9</f>
        <v>47</v>
      </c>
      <c r="T12" s="30">
        <v>93</v>
      </c>
      <c r="U12" s="39">
        <f>10+10+9+9+8</f>
        <v>46</v>
      </c>
      <c r="V12" s="38">
        <f>10+10+10+10+10</f>
        <v>50</v>
      </c>
      <c r="W12" s="30">
        <v>96</v>
      </c>
      <c r="X12" s="41">
        <f>I12+J12+L12+M12+O12+P12+F12+G12+R12+S12+U12+V12</f>
        <v>562</v>
      </c>
      <c r="Y12" s="42">
        <v>10</v>
      </c>
    </row>
    <row r="13" spans="1:25" ht="16.5">
      <c r="A13" s="35">
        <v>3</v>
      </c>
      <c r="B13" s="43"/>
      <c r="C13" s="26" t="s">
        <v>29</v>
      </c>
      <c r="D13" s="27" t="s">
        <v>30</v>
      </c>
      <c r="E13" s="27">
        <v>1990</v>
      </c>
      <c r="F13" s="44">
        <f>10+10+10+10+9</f>
        <v>49</v>
      </c>
      <c r="G13" s="45">
        <f>10+10+10+9+8</f>
        <v>47</v>
      </c>
      <c r="H13" s="30">
        <v>96</v>
      </c>
      <c r="I13" s="46">
        <f>10+9+9+9+9</f>
        <v>46</v>
      </c>
      <c r="J13" s="45">
        <f>10+10+9+9+8</f>
        <v>46</v>
      </c>
      <c r="K13" s="30">
        <v>92</v>
      </c>
      <c r="L13" s="47">
        <f>10+9+9+9+8</f>
        <v>45</v>
      </c>
      <c r="M13" s="48">
        <f>10+10+10+9+9</f>
        <v>48</v>
      </c>
      <c r="N13" s="30">
        <v>93</v>
      </c>
      <c r="O13" s="49">
        <f>10+10+9+9+9</f>
        <v>47</v>
      </c>
      <c r="P13" s="48">
        <f>10+10+10+9+9</f>
        <v>48</v>
      </c>
      <c r="Q13" s="30">
        <v>95</v>
      </c>
      <c r="R13" s="49">
        <f>10+10+10+10+9</f>
        <v>49</v>
      </c>
      <c r="S13" s="48">
        <f>10+10+10+9+7</f>
        <v>46</v>
      </c>
      <c r="T13" s="30">
        <v>95</v>
      </c>
      <c r="U13" s="49">
        <f>10+9+8+8+7</f>
        <v>42</v>
      </c>
      <c r="V13" s="48">
        <f>10+10+10+10+8</f>
        <v>48</v>
      </c>
      <c r="W13" s="30">
        <v>90</v>
      </c>
      <c r="X13" s="41">
        <f>F13+G13+I13+J13+L13+M13+O13+P13+R13+S13+U13+V13</f>
        <v>561</v>
      </c>
      <c r="Y13" s="42">
        <v>13</v>
      </c>
    </row>
    <row r="14" spans="1:25" ht="16.5">
      <c r="A14" s="35">
        <v>4</v>
      </c>
      <c r="B14" s="50"/>
      <c r="C14" s="26" t="s">
        <v>31</v>
      </c>
      <c r="D14" s="27" t="s">
        <v>32</v>
      </c>
      <c r="E14" s="27">
        <v>1964</v>
      </c>
      <c r="F14" s="51">
        <f>10+10+10+10+9</f>
        <v>49</v>
      </c>
      <c r="G14" s="52">
        <f>10+10+9+9+9</f>
        <v>47</v>
      </c>
      <c r="H14" s="30">
        <v>96</v>
      </c>
      <c r="I14" s="53">
        <f>10+10+10+9+8</f>
        <v>47</v>
      </c>
      <c r="J14" s="52">
        <f>10+9+9+9+9</f>
        <v>46</v>
      </c>
      <c r="K14" s="30">
        <v>93</v>
      </c>
      <c r="L14" s="47">
        <f>10+10+9+9+8</f>
        <v>46</v>
      </c>
      <c r="M14" s="48">
        <f>10+10+10+9+8</f>
        <v>47</v>
      </c>
      <c r="N14" s="30">
        <v>93</v>
      </c>
      <c r="O14" s="49">
        <f>10+10+9+9+9</f>
        <v>47</v>
      </c>
      <c r="P14" s="48">
        <f>10+10+10+10+9</f>
        <v>49</v>
      </c>
      <c r="Q14" s="30">
        <v>96</v>
      </c>
      <c r="R14" s="49">
        <f>10+10+9+9+8</f>
        <v>46</v>
      </c>
      <c r="S14" s="48">
        <f>10+10+10+9+7</f>
        <v>46</v>
      </c>
      <c r="T14" s="30">
        <v>92</v>
      </c>
      <c r="U14" s="49">
        <f>10+10+9+9+8</f>
        <v>46</v>
      </c>
      <c r="V14" s="48">
        <f>10+10+9+8+8</f>
        <v>45</v>
      </c>
      <c r="W14" s="30">
        <v>91</v>
      </c>
      <c r="X14" s="41">
        <f>F14+G14+I14+J14+M14+L14+O14+P14+R14+S14+U14+V14</f>
        <v>561</v>
      </c>
      <c r="Y14" s="42">
        <v>9</v>
      </c>
    </row>
    <row r="15" spans="1:25" ht="16.5">
      <c r="A15" s="35">
        <v>5</v>
      </c>
      <c r="B15" s="43"/>
      <c r="C15" s="54" t="s">
        <v>33</v>
      </c>
      <c r="D15" s="27" t="s">
        <v>34</v>
      </c>
      <c r="E15" s="27">
        <v>1975</v>
      </c>
      <c r="F15" s="55">
        <f>10+9+9+8+7</f>
        <v>43</v>
      </c>
      <c r="G15" s="48">
        <f>10+9+9+9+9</f>
        <v>46</v>
      </c>
      <c r="H15" s="30">
        <v>89</v>
      </c>
      <c r="I15" s="49">
        <f>10+10+9+8+8</f>
        <v>45</v>
      </c>
      <c r="J15" s="48">
        <f>10+9+9+9+8</f>
        <v>45</v>
      </c>
      <c r="K15" s="30">
        <v>90</v>
      </c>
      <c r="L15" s="47">
        <f>10+10+10+9+8</f>
        <v>47</v>
      </c>
      <c r="M15" s="48">
        <f>10+10+9+9+9</f>
        <v>47</v>
      </c>
      <c r="N15" s="30">
        <v>94</v>
      </c>
      <c r="O15" s="49">
        <f>10+10+9+9+9</f>
        <v>47</v>
      </c>
      <c r="P15" s="48">
        <f>10+10+10+10+8</f>
        <v>48</v>
      </c>
      <c r="Q15" s="30">
        <v>95</v>
      </c>
      <c r="R15" s="49">
        <f>10+10+9+9+8</f>
        <v>46</v>
      </c>
      <c r="S15" s="48">
        <f>10+10+10+10+9</f>
        <v>49</v>
      </c>
      <c r="T15" s="30">
        <v>95</v>
      </c>
      <c r="U15" s="49">
        <f>10+10+10+9+8</f>
        <v>47</v>
      </c>
      <c r="V15" s="48">
        <f>10+10+9+9+8</f>
        <v>46</v>
      </c>
      <c r="W15" s="30">
        <v>93</v>
      </c>
      <c r="X15" s="41">
        <f>F15+G15+I15+J15+L15+M15+O15+P15+R15+S15+U15+V15</f>
        <v>556</v>
      </c>
      <c r="Y15" s="42">
        <v>11</v>
      </c>
    </row>
    <row r="16" spans="1:25" ht="16.5">
      <c r="A16" s="35">
        <v>6</v>
      </c>
      <c r="B16" s="43"/>
      <c r="C16" s="26" t="s">
        <v>35</v>
      </c>
      <c r="D16" s="27" t="s">
        <v>36</v>
      </c>
      <c r="E16" s="27">
        <v>1957</v>
      </c>
      <c r="F16" s="44">
        <f>10+9+9+8+8</f>
        <v>44</v>
      </c>
      <c r="G16" s="45">
        <f>10+9+9+9+9</f>
        <v>46</v>
      </c>
      <c r="H16" s="30">
        <v>90</v>
      </c>
      <c r="I16" s="46">
        <f>9+9+9+9+8</f>
        <v>44</v>
      </c>
      <c r="J16" s="45">
        <f>10+10+10+9+9</f>
        <v>48</v>
      </c>
      <c r="K16" s="30">
        <v>92</v>
      </c>
      <c r="L16" s="47">
        <f>10+10+10+9+7</f>
        <v>46</v>
      </c>
      <c r="M16" s="48">
        <f>10+10+10+10+9</f>
        <v>49</v>
      </c>
      <c r="N16" s="30">
        <v>95</v>
      </c>
      <c r="O16" s="49">
        <f>10+9+9+9+8</f>
        <v>45</v>
      </c>
      <c r="P16" s="48">
        <f>10+10+9+9+9</f>
        <v>47</v>
      </c>
      <c r="Q16" s="30">
        <v>92</v>
      </c>
      <c r="R16" s="49">
        <f>10+9+9+9+9</f>
        <v>46</v>
      </c>
      <c r="S16" s="48">
        <f>10+10+9+8+8</f>
        <v>45</v>
      </c>
      <c r="T16" s="30">
        <v>91</v>
      </c>
      <c r="U16" s="49">
        <f>10+10+10+9+9</f>
        <v>48</v>
      </c>
      <c r="V16" s="48">
        <f>10+10+9+9+9</f>
        <v>47</v>
      </c>
      <c r="W16" s="30">
        <v>95</v>
      </c>
      <c r="X16" s="41">
        <f>F16+G16+I16+J16+L16+M16+O16+P16+R16+S16+U16+V16</f>
        <v>555</v>
      </c>
      <c r="Y16" s="42">
        <v>9</v>
      </c>
    </row>
    <row r="17" spans="1:25" ht="16.5">
      <c r="A17" s="35">
        <v>7</v>
      </c>
      <c r="B17" s="43"/>
      <c r="C17" s="54" t="s">
        <v>37</v>
      </c>
      <c r="D17" s="27" t="s">
        <v>38</v>
      </c>
      <c r="E17" s="27">
        <v>1980</v>
      </c>
      <c r="F17" s="44">
        <f>10+9+9+9+9</f>
        <v>46</v>
      </c>
      <c r="G17" s="45">
        <f>10+10+9+9+8</f>
        <v>46</v>
      </c>
      <c r="H17" s="30">
        <v>92</v>
      </c>
      <c r="I17" s="46">
        <f>10+10+10+9+9</f>
        <v>48</v>
      </c>
      <c r="J17" s="45">
        <f>10+10+9+9+8</f>
        <v>46</v>
      </c>
      <c r="K17" s="30">
        <v>94</v>
      </c>
      <c r="L17" s="47">
        <f>10+10+10+9+9</f>
        <v>48</v>
      </c>
      <c r="M17" s="48">
        <f>10+9+9+9+9</f>
        <v>46</v>
      </c>
      <c r="N17" s="30">
        <v>94</v>
      </c>
      <c r="O17" s="49">
        <f>9+9+9+8+9</f>
        <v>44</v>
      </c>
      <c r="P17" s="48">
        <f>10+10+9+8+7</f>
        <v>44</v>
      </c>
      <c r="Q17" s="30">
        <v>88</v>
      </c>
      <c r="R17" s="49">
        <f>10+10+10+9+9</f>
        <v>48</v>
      </c>
      <c r="S17" s="48">
        <f>10+9+9+9+8</f>
        <v>45</v>
      </c>
      <c r="T17" s="30">
        <v>93</v>
      </c>
      <c r="U17" s="49">
        <f>10+10+10+9+9</f>
        <v>48</v>
      </c>
      <c r="V17" s="48">
        <f>10+10+9+9+8</f>
        <v>46</v>
      </c>
      <c r="W17" s="30">
        <v>94</v>
      </c>
      <c r="X17" s="41">
        <f>F17+G17+I17+J17+L17+M17+O17+P17+R17+S17+U17+V17</f>
        <v>555</v>
      </c>
      <c r="Y17" s="42">
        <v>10</v>
      </c>
    </row>
    <row r="18" spans="1:25" ht="16.5">
      <c r="A18" s="35">
        <v>8</v>
      </c>
      <c r="B18" s="43"/>
      <c r="C18" s="26" t="s">
        <v>39</v>
      </c>
      <c r="D18" s="27" t="s">
        <v>40</v>
      </c>
      <c r="E18" s="27">
        <v>1970</v>
      </c>
      <c r="F18" s="44">
        <f>10+10+10+9+8</f>
        <v>47</v>
      </c>
      <c r="G18" s="45">
        <f>10+10+9+9+8</f>
        <v>46</v>
      </c>
      <c r="H18" s="30">
        <v>93</v>
      </c>
      <c r="I18" s="46">
        <f>10+10+10+9+8</f>
        <v>47</v>
      </c>
      <c r="J18" s="45">
        <f>10+9+9+9+8</f>
        <v>45</v>
      </c>
      <c r="K18" s="30">
        <v>92</v>
      </c>
      <c r="L18" s="47">
        <f>10+9+9+9+9</f>
        <v>46</v>
      </c>
      <c r="M18" s="48">
        <f>10+10+10+9+8</f>
        <v>47</v>
      </c>
      <c r="N18" s="30">
        <v>93</v>
      </c>
      <c r="O18" s="49">
        <f>10+10+10+9+9</f>
        <v>48</v>
      </c>
      <c r="P18" s="48">
        <f>10+9+9+8+8</f>
        <v>44</v>
      </c>
      <c r="Q18" s="30">
        <v>92</v>
      </c>
      <c r="R18" s="49">
        <f>10+9+9+9+9</f>
        <v>46</v>
      </c>
      <c r="S18" s="48">
        <f>10+10+10+9+9</f>
        <v>48</v>
      </c>
      <c r="T18" s="30">
        <v>94</v>
      </c>
      <c r="U18" s="49">
        <f>10+9+9+9+9</f>
        <v>46</v>
      </c>
      <c r="V18" s="48">
        <f>10+10+9+9+6</f>
        <v>44</v>
      </c>
      <c r="W18" s="30">
        <v>90</v>
      </c>
      <c r="X18" s="41">
        <f>F18+G18+I18+J18+L18+M18+O18+P18+R18+S18+U18+V18</f>
        <v>554</v>
      </c>
      <c r="Y18" s="42">
        <v>9</v>
      </c>
    </row>
    <row r="19" spans="1:25" ht="16.5">
      <c r="A19" s="35">
        <v>9</v>
      </c>
      <c r="B19" s="43"/>
      <c r="C19" s="54" t="s">
        <v>41</v>
      </c>
      <c r="D19" s="27" t="s">
        <v>42</v>
      </c>
      <c r="E19" s="27">
        <v>1953</v>
      </c>
      <c r="F19" s="44">
        <f>10+10+9+9+9</f>
        <v>47</v>
      </c>
      <c r="G19" s="45">
        <f>10+10+9+9+9</f>
        <v>47</v>
      </c>
      <c r="H19" s="30">
        <v>94</v>
      </c>
      <c r="I19" s="46">
        <f>10+10+9+8+8</f>
        <v>45</v>
      </c>
      <c r="J19" s="45">
        <f>10+10+9+9+8</f>
        <v>46</v>
      </c>
      <c r="K19" s="30">
        <v>91</v>
      </c>
      <c r="L19" s="47">
        <f>10+10+10+9+9</f>
        <v>48</v>
      </c>
      <c r="M19" s="48">
        <f>10+10+9+9+7</f>
        <v>45</v>
      </c>
      <c r="N19" s="30">
        <v>93</v>
      </c>
      <c r="O19" s="49">
        <f>10+10+9+9+9</f>
        <v>47</v>
      </c>
      <c r="P19" s="48">
        <f>10+9+9+9+7</f>
        <v>44</v>
      </c>
      <c r="Q19" s="30">
        <v>91</v>
      </c>
      <c r="R19" s="49">
        <f>10+10+10+9+8</f>
        <v>47</v>
      </c>
      <c r="S19" s="48">
        <f>10+10+10+9+8</f>
        <v>47</v>
      </c>
      <c r="T19" s="30">
        <v>94</v>
      </c>
      <c r="U19" s="49">
        <f>10+10+9+9+8</f>
        <v>46</v>
      </c>
      <c r="V19" s="48">
        <f>9+9+9+9+8</f>
        <v>44</v>
      </c>
      <c r="W19" s="30">
        <v>90</v>
      </c>
      <c r="X19" s="41">
        <f>F19+G19+I19+J19+L19+M19+O19+P19+R19+S19+U19+V19</f>
        <v>553</v>
      </c>
      <c r="Y19" s="42">
        <v>10</v>
      </c>
    </row>
    <row r="20" spans="1:25" ht="16.5">
      <c r="A20" s="35">
        <v>10</v>
      </c>
      <c r="B20" s="43"/>
      <c r="C20" s="26" t="s">
        <v>43</v>
      </c>
      <c r="D20" s="27" t="s">
        <v>44</v>
      </c>
      <c r="E20" s="27">
        <v>1976</v>
      </c>
      <c r="F20" s="51">
        <f>10+10+9+8+7</f>
        <v>44</v>
      </c>
      <c r="G20" s="52">
        <f>20+10+9+8</f>
        <v>47</v>
      </c>
      <c r="H20" s="30">
        <v>91</v>
      </c>
      <c r="I20" s="53">
        <f>10+10+10+9+8</f>
        <v>47</v>
      </c>
      <c r="J20" s="52">
        <f>10+10+9+9+8</f>
        <v>46</v>
      </c>
      <c r="K20" s="30">
        <v>93</v>
      </c>
      <c r="L20" s="47">
        <f>10+9+9+8+7</f>
        <v>43</v>
      </c>
      <c r="M20" s="48">
        <f>10+10+9+9+9</f>
        <v>47</v>
      </c>
      <c r="N20" s="30">
        <v>90</v>
      </c>
      <c r="O20" s="49">
        <f>10+10+9+8+8</f>
        <v>45</v>
      </c>
      <c r="P20" s="48">
        <f>10+10+9+9+8</f>
        <v>46</v>
      </c>
      <c r="Q20" s="30">
        <v>91</v>
      </c>
      <c r="R20" s="49">
        <f>10+10+10+9+9</f>
        <v>48</v>
      </c>
      <c r="S20" s="48">
        <f>10+10+9+9+9</f>
        <v>47</v>
      </c>
      <c r="T20" s="30">
        <v>95</v>
      </c>
      <c r="U20" s="49">
        <f>10+10+10+8+8</f>
        <v>46</v>
      </c>
      <c r="V20" s="48">
        <f>10+10+9+9+8</f>
        <v>46</v>
      </c>
      <c r="W20" s="30">
        <v>92</v>
      </c>
      <c r="X20" s="41">
        <f>F20+G20+I20+J20+L20+M20+O20+P20+R20+S20+U20+V20</f>
        <v>552</v>
      </c>
      <c r="Y20" s="42">
        <v>13</v>
      </c>
    </row>
    <row r="21" spans="1:25" ht="16.5">
      <c r="A21" s="35">
        <v>11</v>
      </c>
      <c r="B21" s="50"/>
      <c r="C21" s="26" t="s">
        <v>45</v>
      </c>
      <c r="D21" s="27" t="s">
        <v>46</v>
      </c>
      <c r="E21" s="27">
        <v>1954</v>
      </c>
      <c r="F21" s="51">
        <f>10+9+9+9+9</f>
        <v>46</v>
      </c>
      <c r="G21" s="52">
        <f>10+10+10+9+9</f>
        <v>48</v>
      </c>
      <c r="H21" s="30">
        <v>94</v>
      </c>
      <c r="I21" s="53">
        <f>9+9+9+9+8</f>
        <v>44</v>
      </c>
      <c r="J21" s="52">
        <f>10+10+10+9+9</f>
        <v>48</v>
      </c>
      <c r="K21" s="30">
        <v>92</v>
      </c>
      <c r="L21" s="47">
        <f>10+10+10+9+7</f>
        <v>46</v>
      </c>
      <c r="M21" s="48">
        <f>10+9+9+9+9</f>
        <v>46</v>
      </c>
      <c r="N21" s="30">
        <v>92</v>
      </c>
      <c r="O21" s="49">
        <f>10+10+9+9+7</f>
        <v>45</v>
      </c>
      <c r="P21" s="48">
        <f>10+9+9+8+7</f>
        <v>43</v>
      </c>
      <c r="Q21" s="30">
        <v>88</v>
      </c>
      <c r="R21" s="49">
        <f>10+9+9+9+8</f>
        <v>45</v>
      </c>
      <c r="S21" s="48">
        <f>10+10+9+9+8</f>
        <v>46</v>
      </c>
      <c r="T21" s="30">
        <v>91</v>
      </c>
      <c r="U21" s="49">
        <f>10+10+10+10+9</f>
        <v>49</v>
      </c>
      <c r="V21" s="48">
        <f>9+9+8+8+5</f>
        <v>39</v>
      </c>
      <c r="W21" s="30">
        <v>88</v>
      </c>
      <c r="X21" s="41">
        <f>F21+G21+I21+J21+M21+L21+O21+P21+R21+S21+U21+V21</f>
        <v>545</v>
      </c>
      <c r="Y21" s="42">
        <v>9</v>
      </c>
    </row>
    <row r="22" spans="1:25" ht="16.5">
      <c r="A22" s="35">
        <v>12</v>
      </c>
      <c r="B22" s="43"/>
      <c r="C22" s="26" t="s">
        <v>47</v>
      </c>
      <c r="D22" s="27" t="s">
        <v>48</v>
      </c>
      <c r="E22" s="27">
        <v>1955</v>
      </c>
      <c r="F22" s="56">
        <f>10+9+9+9+8</f>
        <v>45</v>
      </c>
      <c r="G22" s="57">
        <f>10+10+10+9+8</f>
        <v>47</v>
      </c>
      <c r="H22" s="30">
        <v>92</v>
      </c>
      <c r="I22" s="58">
        <f>10+9+9+9+8</f>
        <v>45</v>
      </c>
      <c r="J22" s="57">
        <f>10+9+9+8+8</f>
        <v>44</v>
      </c>
      <c r="K22" s="30">
        <v>89</v>
      </c>
      <c r="L22" s="40">
        <f>10+10+9+9+8</f>
        <v>46</v>
      </c>
      <c r="M22" s="38">
        <f>10+10+9+8+7</f>
        <v>44</v>
      </c>
      <c r="N22" s="30">
        <v>90</v>
      </c>
      <c r="O22" s="39">
        <f>10+10+9+8+8</f>
        <v>45</v>
      </c>
      <c r="P22" s="38">
        <f>9+9+9+8+7</f>
        <v>42</v>
      </c>
      <c r="Q22" s="30">
        <v>87</v>
      </c>
      <c r="R22" s="39">
        <f>10+10+9+9+8</f>
        <v>46</v>
      </c>
      <c r="S22" s="38">
        <f>10+9+9+8+8</f>
        <v>44</v>
      </c>
      <c r="T22" s="30">
        <v>90</v>
      </c>
      <c r="U22" s="39">
        <f>10+9+9+9+7</f>
        <v>44</v>
      </c>
      <c r="V22" s="38">
        <f>10+10+9+9+9</f>
        <v>47</v>
      </c>
      <c r="W22" s="30">
        <v>91</v>
      </c>
      <c r="X22" s="41">
        <f>F22+G22+I22+J22+L22+M22+O22+P22+R22+S22+U22+V22</f>
        <v>539</v>
      </c>
      <c r="Y22" s="42">
        <v>4</v>
      </c>
    </row>
    <row r="23" spans="1:25" ht="16.5">
      <c r="A23" s="35">
        <v>13</v>
      </c>
      <c r="B23" s="43"/>
      <c r="C23" s="26" t="s">
        <v>49</v>
      </c>
      <c r="D23" s="27" t="s">
        <v>50</v>
      </c>
      <c r="E23" s="27">
        <v>1980</v>
      </c>
      <c r="F23" s="51">
        <f>10+10+9+9+8</f>
        <v>46</v>
      </c>
      <c r="G23" s="52">
        <f>9+9+9+8+8</f>
        <v>43</v>
      </c>
      <c r="H23" s="30">
        <v>89</v>
      </c>
      <c r="I23" s="53">
        <f>10+10+10+10+8</f>
        <v>48</v>
      </c>
      <c r="J23" s="52">
        <f>9+8+8+8+6</f>
        <v>39</v>
      </c>
      <c r="K23" s="30">
        <v>87</v>
      </c>
      <c r="L23" s="47">
        <f>10+10+9+7+6</f>
        <v>42</v>
      </c>
      <c r="M23" s="48">
        <f>10+10+9+9+9</f>
        <v>47</v>
      </c>
      <c r="N23" s="30">
        <v>89</v>
      </c>
      <c r="O23" s="49">
        <f>10+9+9+9+9</f>
        <v>46</v>
      </c>
      <c r="P23" s="48">
        <f>10+10+10+9+8</f>
        <v>47</v>
      </c>
      <c r="Q23" s="30">
        <v>93</v>
      </c>
      <c r="R23" s="49">
        <f>10+10+10+9+9</f>
        <v>48</v>
      </c>
      <c r="S23" s="48">
        <f>10+10+9+9+8</f>
        <v>46</v>
      </c>
      <c r="T23" s="30">
        <v>94</v>
      </c>
      <c r="U23" s="49">
        <f>10+9+9+8+8</f>
        <v>44</v>
      </c>
      <c r="V23" s="48">
        <f>9+9+8+8+8</f>
        <v>42</v>
      </c>
      <c r="W23" s="30">
        <v>86</v>
      </c>
      <c r="X23" s="41">
        <f>F23+G23+I23+J23+L23+M23+O23+P23+R23+S23+U23+V23</f>
        <v>538</v>
      </c>
      <c r="Y23" s="42">
        <v>10</v>
      </c>
    </row>
    <row r="24" spans="1:25" ht="16.5">
      <c r="A24" s="35">
        <v>14</v>
      </c>
      <c r="B24" s="43"/>
      <c r="C24" s="26" t="s">
        <v>51</v>
      </c>
      <c r="D24" s="27" t="s">
        <v>52</v>
      </c>
      <c r="E24" s="27">
        <v>1965</v>
      </c>
      <c r="F24" s="55">
        <f>20+9+8+8</f>
        <v>45</v>
      </c>
      <c r="G24" s="48">
        <f>10+10+10+9+8</f>
        <v>47</v>
      </c>
      <c r="H24" s="30">
        <v>92</v>
      </c>
      <c r="I24" s="49">
        <f>10+10+9+9+9</f>
        <v>47</v>
      </c>
      <c r="J24" s="48">
        <f>10+10+10+9+8</f>
        <v>47</v>
      </c>
      <c r="K24" s="30">
        <v>94</v>
      </c>
      <c r="L24" s="47">
        <f>9+9+9+8+8</f>
        <v>43</v>
      </c>
      <c r="M24" s="48">
        <f>10+10+9+8+8</f>
        <v>45</v>
      </c>
      <c r="N24" s="30">
        <v>88</v>
      </c>
      <c r="O24" s="49">
        <f>9+9+9+8+8</f>
        <v>43</v>
      </c>
      <c r="P24" s="48">
        <f>9+9+9+9+9</f>
        <v>45</v>
      </c>
      <c r="Q24" s="30">
        <v>88</v>
      </c>
      <c r="R24" s="49">
        <f>9+9+9+9+8</f>
        <v>44</v>
      </c>
      <c r="S24" s="48">
        <f>9+9+8+8+6</f>
        <v>40</v>
      </c>
      <c r="T24" s="30">
        <v>84</v>
      </c>
      <c r="U24" s="49">
        <f>10+10+9+9+9</f>
        <v>47</v>
      </c>
      <c r="V24" s="48">
        <f>9+9+9+9+8</f>
        <v>44</v>
      </c>
      <c r="W24" s="30">
        <v>91</v>
      </c>
      <c r="X24" s="41">
        <f>F24+G24+I24+J24+L24+M24+O24+P24+R24+S24+U24+V24</f>
        <v>537</v>
      </c>
      <c r="Y24" s="42">
        <v>6</v>
      </c>
    </row>
    <row r="25" spans="1:25" ht="16.5">
      <c r="A25" s="35">
        <v>15</v>
      </c>
      <c r="B25" s="36"/>
      <c r="C25" s="26" t="s">
        <v>53</v>
      </c>
      <c r="D25" s="27" t="s">
        <v>54</v>
      </c>
      <c r="E25" s="27">
        <v>1935</v>
      </c>
      <c r="F25" s="44">
        <f>8+8+8+8+8</f>
        <v>40</v>
      </c>
      <c r="G25" s="45">
        <f>9+9+9+8+7</f>
        <v>42</v>
      </c>
      <c r="H25" s="30">
        <v>82</v>
      </c>
      <c r="I25" s="46">
        <f>10+10+9+9+9</f>
        <v>47</v>
      </c>
      <c r="J25" s="45">
        <f>10+10+10+9+8</f>
        <v>47</v>
      </c>
      <c r="K25" s="30">
        <v>94</v>
      </c>
      <c r="L25" s="47">
        <f>10+10+9+9+9</f>
        <v>47</v>
      </c>
      <c r="M25" s="48">
        <f>10+9+9+9+8</f>
        <v>45</v>
      </c>
      <c r="N25" s="30">
        <v>92</v>
      </c>
      <c r="O25" s="49">
        <f>10+10+9+9+8</f>
        <v>46</v>
      </c>
      <c r="P25" s="48">
        <f>10+9+8+8+7</f>
        <v>42</v>
      </c>
      <c r="Q25" s="30">
        <v>88</v>
      </c>
      <c r="R25" s="49">
        <f>10+9+9+9+8</f>
        <v>45</v>
      </c>
      <c r="S25" s="48">
        <f>9+9+9+9+9</f>
        <v>45</v>
      </c>
      <c r="T25" s="30">
        <v>90</v>
      </c>
      <c r="U25" s="49">
        <f>10+10+10+9+8</f>
        <v>47</v>
      </c>
      <c r="V25" s="48">
        <f>9+9+8+8+8</f>
        <v>42</v>
      </c>
      <c r="W25" s="30">
        <v>89</v>
      </c>
      <c r="X25" s="41">
        <f>F25+G25+I25+J25+L25+M25+O25+P25+R25+S25+U25+V25</f>
        <v>535</v>
      </c>
      <c r="Y25" s="42">
        <v>6</v>
      </c>
    </row>
    <row r="26" spans="1:25" ht="16.5">
      <c r="A26" s="35">
        <v>16</v>
      </c>
      <c r="B26" s="43"/>
      <c r="C26" s="54" t="s">
        <v>55</v>
      </c>
      <c r="D26" s="27" t="s">
        <v>56</v>
      </c>
      <c r="E26" s="59">
        <v>1953</v>
      </c>
      <c r="F26" s="44">
        <f>10+10+9+9+9</f>
        <v>47</v>
      </c>
      <c r="G26" s="45">
        <f>10+9+9+8+6</f>
        <v>42</v>
      </c>
      <c r="H26" s="30">
        <v>89</v>
      </c>
      <c r="I26" s="46">
        <f>9+9+9+8+7</f>
        <v>42</v>
      </c>
      <c r="J26" s="45">
        <f>9+9+9+8+8</f>
        <v>43</v>
      </c>
      <c r="K26" s="30">
        <v>85</v>
      </c>
      <c r="L26" s="47">
        <f>9+9+9+8+7</f>
        <v>42</v>
      </c>
      <c r="M26" s="48">
        <f>10+10+8+8+7</f>
        <v>43</v>
      </c>
      <c r="N26" s="30">
        <v>85</v>
      </c>
      <c r="O26" s="49">
        <f>10+10+9+9+8</f>
        <v>46</v>
      </c>
      <c r="P26" s="48">
        <f>10+10+10+9+8</f>
        <v>47</v>
      </c>
      <c r="Q26" s="30">
        <v>93</v>
      </c>
      <c r="R26" s="49">
        <f>10+10+10+9+9</f>
        <v>48</v>
      </c>
      <c r="S26" s="48">
        <f>10+10+10+9+8</f>
        <v>47</v>
      </c>
      <c r="T26" s="30">
        <v>95</v>
      </c>
      <c r="U26" s="49">
        <f>10+9+8+7+7</f>
        <v>41</v>
      </c>
      <c r="V26" s="48">
        <f>10+9+9+8+8</f>
        <v>44</v>
      </c>
      <c r="W26" s="30">
        <v>85</v>
      </c>
      <c r="X26" s="41">
        <f>F26+G26+I26+J26+M26+L26+O26+P26+R26+S26+U26+V26</f>
        <v>532</v>
      </c>
      <c r="Y26" s="42">
        <v>9</v>
      </c>
    </row>
    <row r="27" spans="1:25" ht="16.5">
      <c r="A27" s="35">
        <v>17</v>
      </c>
      <c r="B27" s="60"/>
      <c r="C27" s="54" t="s">
        <v>57</v>
      </c>
      <c r="D27" s="59" t="s">
        <v>58</v>
      </c>
      <c r="E27" s="27">
        <v>1962</v>
      </c>
      <c r="F27" s="44">
        <f>10+10+9+9+9</f>
        <v>47</v>
      </c>
      <c r="G27" s="45">
        <f>10+10+10+9+8</f>
        <v>47</v>
      </c>
      <c r="H27" s="30">
        <v>94</v>
      </c>
      <c r="I27" s="46">
        <f>10+9+9+9+8</f>
        <v>45</v>
      </c>
      <c r="J27" s="45">
        <f>9+9+9+9+8</f>
        <v>44</v>
      </c>
      <c r="K27" s="30">
        <v>89</v>
      </c>
      <c r="L27" s="47">
        <f>10+10+9+9+8</f>
        <v>46</v>
      </c>
      <c r="M27" s="48">
        <f>10+9+9+8+8</f>
        <v>44</v>
      </c>
      <c r="N27" s="30">
        <v>90</v>
      </c>
      <c r="O27" s="49">
        <f>9+8+8+8+7</f>
        <v>40</v>
      </c>
      <c r="P27" s="48">
        <f>10+10+9+9+9</f>
        <v>47</v>
      </c>
      <c r="Q27" s="30">
        <v>87</v>
      </c>
      <c r="R27" s="49">
        <f>10+10+8+8+6</f>
        <v>42</v>
      </c>
      <c r="S27" s="48">
        <f>10+9+9+9+8</f>
        <v>45</v>
      </c>
      <c r="T27" s="30">
        <v>87</v>
      </c>
      <c r="U27" s="49">
        <f>10+8+8+7+7</f>
        <v>40</v>
      </c>
      <c r="V27" s="48">
        <f>10+9+9+8+8</f>
        <v>44</v>
      </c>
      <c r="W27" s="30">
        <v>84</v>
      </c>
      <c r="X27" s="41">
        <f>F27+G27+I27+J27+L27+M27+O27+P27+R27+S27+U27+V27</f>
        <v>531</v>
      </c>
      <c r="Y27" s="42">
        <v>3</v>
      </c>
    </row>
    <row r="28" spans="1:25" ht="16.5">
      <c r="A28" s="35">
        <v>18</v>
      </c>
      <c r="B28" s="43"/>
      <c r="C28" s="54" t="s">
        <v>59</v>
      </c>
      <c r="D28" s="27" t="s">
        <v>60</v>
      </c>
      <c r="E28" s="27">
        <v>1991</v>
      </c>
      <c r="F28" s="44">
        <f>10+8+8+8+7</f>
        <v>41</v>
      </c>
      <c r="G28" s="45">
        <f>10+9+8+8+7</f>
        <v>42</v>
      </c>
      <c r="H28" s="30">
        <v>83</v>
      </c>
      <c r="I28" s="46">
        <f>10+10+9+9+9</f>
        <v>47</v>
      </c>
      <c r="J28" s="45">
        <f>10+10+9+8+6</f>
        <v>43</v>
      </c>
      <c r="K28" s="30">
        <v>87</v>
      </c>
      <c r="L28" s="47">
        <f>10+9+9+8+8</f>
        <v>44</v>
      </c>
      <c r="M28" s="48">
        <f>10+9+8+8+8</f>
        <v>43</v>
      </c>
      <c r="N28" s="30">
        <v>87</v>
      </c>
      <c r="O28" s="49">
        <f>10+10+10+9+9</f>
        <v>48</v>
      </c>
      <c r="P28" s="48">
        <f>10+10+9+8+8</f>
        <v>45</v>
      </c>
      <c r="Q28" s="30">
        <v>93</v>
      </c>
      <c r="R28" s="49">
        <f>10+10+10+9+7</f>
        <v>46</v>
      </c>
      <c r="S28" s="48">
        <f>10+10+9+9+8</f>
        <v>46</v>
      </c>
      <c r="T28" s="30">
        <v>92</v>
      </c>
      <c r="U28" s="49">
        <f>10+9+9+9+8</f>
        <v>45</v>
      </c>
      <c r="V28" s="48">
        <f>10+8+8+8+5</f>
        <v>39</v>
      </c>
      <c r="W28" s="30">
        <v>84</v>
      </c>
      <c r="X28" s="41">
        <f>F28+G28+I28+J28+L28+M28+O28+P28+R28+S28+U28+V28</f>
        <v>529</v>
      </c>
      <c r="Y28" s="42">
        <v>6</v>
      </c>
    </row>
    <row r="29" spans="1:25" ht="16.5">
      <c r="A29" s="24">
        <v>19</v>
      </c>
      <c r="B29" s="61"/>
      <c r="C29" s="62" t="s">
        <v>61</v>
      </c>
      <c r="D29" s="63" t="s">
        <v>62</v>
      </c>
      <c r="E29" s="63">
        <v>1949</v>
      </c>
      <c r="F29" s="64">
        <f>10+10+9+8+8</f>
        <v>45</v>
      </c>
      <c r="G29" s="65">
        <f>10+10+9+9+7</f>
        <v>45</v>
      </c>
      <c r="H29" s="30">
        <v>90</v>
      </c>
      <c r="I29" s="66">
        <f>20+9+9+9</f>
        <v>47</v>
      </c>
      <c r="J29" s="65">
        <f>10+8+8+7+7</f>
        <v>40</v>
      </c>
      <c r="K29" s="30">
        <v>87</v>
      </c>
      <c r="L29" s="67">
        <f>10+9+9+8+7</f>
        <v>43</v>
      </c>
      <c r="M29" s="68">
        <f>10+10+9+9+8</f>
        <v>46</v>
      </c>
      <c r="N29" s="30">
        <v>89</v>
      </c>
      <c r="O29" s="69">
        <f>10+9+8+8+8</f>
        <v>43</v>
      </c>
      <c r="P29" s="68">
        <f>10+10+9+9+7</f>
        <v>45</v>
      </c>
      <c r="Q29" s="30">
        <v>88</v>
      </c>
      <c r="R29" s="69">
        <f>10+10+8+8+7</f>
        <v>43</v>
      </c>
      <c r="S29" s="68">
        <f>10+9+8+8+8</f>
        <v>43</v>
      </c>
      <c r="T29" s="30">
        <v>86</v>
      </c>
      <c r="U29" s="69">
        <f>9+9+9+9+8</f>
        <v>44</v>
      </c>
      <c r="V29" s="68">
        <f>10+9+9+9+8</f>
        <v>45</v>
      </c>
      <c r="W29" s="30">
        <v>89</v>
      </c>
      <c r="X29" s="33">
        <f>F29+G29+I29+J29+L29+M29+O29+P29+R29+S29+U29+V29</f>
        <v>529</v>
      </c>
      <c r="Y29" s="34">
        <v>8</v>
      </c>
    </row>
    <row r="30" spans="1:25" ht="16.5">
      <c r="A30" s="35">
        <v>20</v>
      </c>
      <c r="B30" s="43"/>
      <c r="C30" s="70" t="s">
        <v>63</v>
      </c>
      <c r="D30" s="71" t="s">
        <v>64</v>
      </c>
      <c r="E30" s="71">
        <v>1969</v>
      </c>
      <c r="F30" s="72">
        <f>10+9+9+8+7</f>
        <v>43</v>
      </c>
      <c r="G30" s="45">
        <f>10+9+9+8+8</f>
        <v>44</v>
      </c>
      <c r="H30" s="30">
        <v>87</v>
      </c>
      <c r="I30" s="46">
        <f>10+9+9+9+8</f>
        <v>45</v>
      </c>
      <c r="J30" s="45">
        <f>10+9+8+8+7</f>
        <v>42</v>
      </c>
      <c r="K30" s="30">
        <v>87</v>
      </c>
      <c r="L30" s="47">
        <f>10+9+9+9+9</f>
        <v>46</v>
      </c>
      <c r="M30" s="48">
        <f>10+10+10+9+9</f>
        <v>48</v>
      </c>
      <c r="N30" s="30">
        <v>94</v>
      </c>
      <c r="O30" s="49">
        <f>10+9+8+8+5</f>
        <v>40</v>
      </c>
      <c r="P30" s="48">
        <f>10+9+9+9+5</f>
        <v>42</v>
      </c>
      <c r="Q30" s="30">
        <v>82</v>
      </c>
      <c r="R30" s="49">
        <f>10+10+9+9+8</f>
        <v>46</v>
      </c>
      <c r="S30" s="48">
        <f>9+9+9+8+7</f>
        <v>42</v>
      </c>
      <c r="T30" s="30">
        <v>88</v>
      </c>
      <c r="U30" s="49">
        <f>9+9+9+8+7</f>
        <v>42</v>
      </c>
      <c r="V30" s="48">
        <f>10+9+9+9+8</f>
        <v>45</v>
      </c>
      <c r="W30" s="30">
        <v>87</v>
      </c>
      <c r="X30" s="41">
        <f>F30+G30+I30+J30+L30+M30+O30+P30+R30+S30+U30+V30</f>
        <v>525</v>
      </c>
      <c r="Y30" s="42">
        <v>4</v>
      </c>
    </row>
    <row r="31" spans="1:25" ht="16.5">
      <c r="A31" s="35">
        <v>21</v>
      </c>
      <c r="B31" s="60"/>
      <c r="C31" s="73" t="s">
        <v>65</v>
      </c>
      <c r="D31" s="71" t="s">
        <v>66</v>
      </c>
      <c r="E31" s="74">
        <v>1966</v>
      </c>
      <c r="F31" s="44">
        <f>9+9+9+8+8</f>
        <v>43</v>
      </c>
      <c r="G31" s="45">
        <f>10+10+10+10+9</f>
        <v>49</v>
      </c>
      <c r="H31" s="30">
        <v>92</v>
      </c>
      <c r="I31" s="46">
        <f>10+9+9+8+6</f>
        <v>42</v>
      </c>
      <c r="J31" s="45">
        <f>10+10+9+9+9</f>
        <v>47</v>
      </c>
      <c r="K31" s="30">
        <v>89</v>
      </c>
      <c r="L31" s="47">
        <f>10+10+9+9+8</f>
        <v>46</v>
      </c>
      <c r="M31" s="48">
        <f>10+10+9+8+8</f>
        <v>45</v>
      </c>
      <c r="N31" s="30">
        <v>91</v>
      </c>
      <c r="O31" s="49">
        <f>10+8+8+8+8</f>
        <v>42</v>
      </c>
      <c r="P31" s="48">
        <f>9+9+9+8+7</f>
        <v>42</v>
      </c>
      <c r="Q31" s="30">
        <v>84</v>
      </c>
      <c r="R31" s="49">
        <f>9+9+9+7+7</f>
        <v>41</v>
      </c>
      <c r="S31" s="48">
        <f>9+9+8+7+7</f>
        <v>40</v>
      </c>
      <c r="T31" s="30">
        <v>81</v>
      </c>
      <c r="U31" s="49">
        <v>45</v>
      </c>
      <c r="V31" s="48">
        <v>42</v>
      </c>
      <c r="W31" s="30">
        <v>87</v>
      </c>
      <c r="X31" s="41">
        <f>F31+G31+I31+J31+L31+M31+O31+P31+R31+S31+U31+V31</f>
        <v>524</v>
      </c>
      <c r="Y31" s="42">
        <v>10</v>
      </c>
    </row>
    <row r="32" spans="1:25" ht="16.5">
      <c r="A32" s="35">
        <v>22</v>
      </c>
      <c r="B32" s="43"/>
      <c r="C32" s="75" t="s">
        <v>67</v>
      </c>
      <c r="D32" s="76" t="s">
        <v>68</v>
      </c>
      <c r="E32" s="76">
        <v>1977</v>
      </c>
      <c r="F32" s="55">
        <f>9+9+9+7+7</f>
        <v>41</v>
      </c>
      <c r="G32" s="48">
        <f>10+9+8+7+7</f>
        <v>41</v>
      </c>
      <c r="H32" s="30">
        <v>82</v>
      </c>
      <c r="I32" s="49">
        <f>10+9+8+8+8</f>
        <v>43</v>
      </c>
      <c r="J32" s="48">
        <f>9+9+9+7+7</f>
        <v>41</v>
      </c>
      <c r="K32" s="30">
        <v>84</v>
      </c>
      <c r="L32" s="47">
        <f>9+9+9+9+8</f>
        <v>44</v>
      </c>
      <c r="M32" s="48">
        <f>10+9+9+9+7</f>
        <v>44</v>
      </c>
      <c r="N32" s="30">
        <v>88</v>
      </c>
      <c r="O32" s="49">
        <f>10+9+8+6+6</f>
        <v>39</v>
      </c>
      <c r="P32" s="48">
        <f>10+9+9+8+5</f>
        <v>41</v>
      </c>
      <c r="Q32" s="30">
        <v>80</v>
      </c>
      <c r="R32" s="49">
        <f>10+10+9+9+8</f>
        <v>46</v>
      </c>
      <c r="S32" s="48">
        <f>10+10+9+9+7</f>
        <v>45</v>
      </c>
      <c r="T32" s="30">
        <v>91</v>
      </c>
      <c r="U32" s="49">
        <f>10+9+9+8+7</f>
        <v>43</v>
      </c>
      <c r="V32" s="48">
        <f>10+10+9+9+9</f>
        <v>47</v>
      </c>
      <c r="W32" s="30">
        <v>90</v>
      </c>
      <c r="X32" s="41">
        <f>F32+G32+I32+J32+L32+M32+O32+P32+R32+S32+U32+V32</f>
        <v>515</v>
      </c>
      <c r="Y32" s="42">
        <v>4</v>
      </c>
    </row>
    <row r="33" spans="1:25" ht="16.5">
      <c r="A33" s="35">
        <v>23</v>
      </c>
      <c r="B33" s="43"/>
      <c r="C33" s="77" t="s">
        <v>69</v>
      </c>
      <c r="D33" s="78" t="s">
        <v>70</v>
      </c>
      <c r="E33" s="79">
        <v>1940</v>
      </c>
      <c r="F33" s="80">
        <f>10+9+8+8+8</f>
        <v>43</v>
      </c>
      <c r="G33" s="38">
        <f>9+9+9+8+7</f>
        <v>42</v>
      </c>
      <c r="H33" s="30">
        <v>85</v>
      </c>
      <c r="I33" s="39">
        <f>8+8+7+7+6</f>
        <v>36</v>
      </c>
      <c r="J33" s="38">
        <f>10+9+8+8+6</f>
        <v>41</v>
      </c>
      <c r="K33" s="30">
        <v>77</v>
      </c>
      <c r="L33" s="40">
        <f>9+8+8+8+5</f>
        <v>38</v>
      </c>
      <c r="M33" s="38">
        <f>10+9+9+9+8</f>
        <v>45</v>
      </c>
      <c r="N33" s="30">
        <v>83</v>
      </c>
      <c r="O33" s="39">
        <f>9+9+7+7+5</f>
        <v>37</v>
      </c>
      <c r="P33" s="38">
        <f>9+8+8+8+8</f>
        <v>41</v>
      </c>
      <c r="Q33" s="30">
        <v>78</v>
      </c>
      <c r="R33" s="39">
        <f>10+10+10+9+9</f>
        <v>48</v>
      </c>
      <c r="S33" s="38">
        <f>9+9+8+8+8</f>
        <v>42</v>
      </c>
      <c r="T33" s="30">
        <v>90</v>
      </c>
      <c r="U33" s="39">
        <f>10+10+10+9+8</f>
        <v>47</v>
      </c>
      <c r="V33" s="38">
        <f>9+9+9+9+8</f>
        <v>44</v>
      </c>
      <c r="W33" s="30">
        <v>91</v>
      </c>
      <c r="X33" s="41">
        <f>F33+G33+I33+J33+L33+M33+O33+P33+R33+S33+U33+V33</f>
        <v>504</v>
      </c>
      <c r="Y33" s="42">
        <v>2</v>
      </c>
    </row>
    <row r="34" spans="1:25" ht="16.5">
      <c r="A34" s="35">
        <v>24</v>
      </c>
      <c r="B34" s="43"/>
      <c r="C34" s="70" t="s">
        <v>71</v>
      </c>
      <c r="D34" s="81" t="s">
        <v>72</v>
      </c>
      <c r="E34" s="71">
        <v>1959</v>
      </c>
      <c r="F34" s="44">
        <f>10+9+8+8+7</f>
        <v>42</v>
      </c>
      <c r="G34" s="45">
        <f>10+9+9+8+7</f>
        <v>43</v>
      </c>
      <c r="H34" s="30">
        <v>85</v>
      </c>
      <c r="I34" s="46">
        <f>10+8+8+8+6</f>
        <v>40</v>
      </c>
      <c r="J34" s="45">
        <f>10+10+10+9+9</f>
        <v>48</v>
      </c>
      <c r="K34" s="30">
        <v>88</v>
      </c>
      <c r="L34" s="47">
        <f>9+9+9+8+8</f>
        <v>43</v>
      </c>
      <c r="M34" s="48">
        <f>9+8+8+7+6</f>
        <v>38</v>
      </c>
      <c r="N34" s="30">
        <v>81</v>
      </c>
      <c r="O34" s="49">
        <f>10+9+8+8+6</f>
        <v>41</v>
      </c>
      <c r="P34" s="48">
        <f>9+8+8+8+7</f>
        <v>40</v>
      </c>
      <c r="Q34" s="30">
        <v>81</v>
      </c>
      <c r="R34" s="49">
        <f>10+9+9+7+5</f>
        <v>40</v>
      </c>
      <c r="S34" s="48">
        <f>10+9+9+8+6</f>
        <v>42</v>
      </c>
      <c r="T34" s="30">
        <v>82</v>
      </c>
      <c r="U34" s="49">
        <f>9+9+9+9+8</f>
        <v>44</v>
      </c>
      <c r="V34" s="48">
        <f>9+9+8+8+8</f>
        <v>42</v>
      </c>
      <c r="W34" s="30">
        <v>86</v>
      </c>
      <c r="X34" s="41">
        <f>F34+G34+I34+J34+L34+M34+O34+P34+R34+S34+U34+V34</f>
        <v>503</v>
      </c>
      <c r="Y34" s="42">
        <v>5</v>
      </c>
    </row>
    <row r="35" spans="1:25" ht="16.5">
      <c r="A35" s="35">
        <v>25</v>
      </c>
      <c r="B35" s="36"/>
      <c r="C35" s="77" t="s">
        <v>73</v>
      </c>
      <c r="D35" s="81" t="s">
        <v>74</v>
      </c>
      <c r="E35" s="71">
        <v>1965</v>
      </c>
      <c r="F35" s="51">
        <f>9+8+7+7+6</f>
        <v>37</v>
      </c>
      <c r="G35" s="52">
        <f>10+9+9+8+7</f>
        <v>43</v>
      </c>
      <c r="H35" s="30">
        <v>80</v>
      </c>
      <c r="I35" s="53">
        <f>10+9+9+8+7</f>
        <v>43</v>
      </c>
      <c r="J35" s="52">
        <f>9+8+8+7+6</f>
        <v>38</v>
      </c>
      <c r="K35" s="30">
        <v>81</v>
      </c>
      <c r="L35" s="47">
        <f>10+10+9+8+6</f>
        <v>43</v>
      </c>
      <c r="M35" s="48">
        <f>9+8+8+8+8</f>
        <v>41</v>
      </c>
      <c r="N35" s="30">
        <v>84</v>
      </c>
      <c r="O35" s="49">
        <f>9+9+9+6+5</f>
        <v>38</v>
      </c>
      <c r="P35" s="48">
        <f>10+9+9+8+7</f>
        <v>43</v>
      </c>
      <c r="Q35" s="30">
        <v>81</v>
      </c>
      <c r="R35" s="49">
        <f>10+9+9+8+6</f>
        <v>42</v>
      </c>
      <c r="S35" s="48">
        <f>9+9+8+7+6</f>
        <v>39</v>
      </c>
      <c r="T35" s="30">
        <v>81</v>
      </c>
      <c r="U35" s="49">
        <f>10+10+8+8+8</f>
        <v>44</v>
      </c>
      <c r="V35" s="48">
        <f>9+7+7+7+6</f>
        <v>36</v>
      </c>
      <c r="W35" s="30">
        <v>80</v>
      </c>
      <c r="X35" s="41">
        <f>F35+G35+I35+J35+L35+M35+O35+P35+R35+S35+U35+V35</f>
        <v>487</v>
      </c>
      <c r="Y35" s="42">
        <v>5</v>
      </c>
    </row>
    <row r="36" spans="1:25" ht="16.5">
      <c r="A36" s="35">
        <v>26</v>
      </c>
      <c r="B36" s="43"/>
      <c r="C36" s="77" t="s">
        <v>75</v>
      </c>
      <c r="D36" s="81" t="s">
        <v>76</v>
      </c>
      <c r="E36" s="71">
        <v>1956</v>
      </c>
      <c r="F36" s="80">
        <f>10+9+9+7+6</f>
        <v>41</v>
      </c>
      <c r="G36" s="38">
        <f>10+9+8+7+6</f>
        <v>40</v>
      </c>
      <c r="H36" s="30">
        <v>81</v>
      </c>
      <c r="I36" s="39">
        <f>10+9+9+7+3</f>
        <v>38</v>
      </c>
      <c r="J36" s="38">
        <f>9+8+7+6+5</f>
        <v>35</v>
      </c>
      <c r="K36" s="30">
        <v>73</v>
      </c>
      <c r="L36" s="40">
        <f>8+8+7+7+6</f>
        <v>36</v>
      </c>
      <c r="M36" s="38">
        <f>10+10+10+10+9</f>
        <v>49</v>
      </c>
      <c r="N36" s="30">
        <v>85</v>
      </c>
      <c r="O36" s="39">
        <f>10+8+8+8+8</f>
        <v>42</v>
      </c>
      <c r="P36" s="38">
        <f>10+7+7+6+6</f>
        <v>36</v>
      </c>
      <c r="Q36" s="30">
        <v>78</v>
      </c>
      <c r="R36" s="39">
        <f>9+8+7+5+2</f>
        <v>31</v>
      </c>
      <c r="S36" s="38">
        <f>8+8+7+6+5</f>
        <v>34</v>
      </c>
      <c r="T36" s="30">
        <v>65</v>
      </c>
      <c r="U36" s="39">
        <f>10+9+8+8+8</f>
        <v>43</v>
      </c>
      <c r="V36" s="38">
        <f>9+9+9+9+6</f>
        <v>42</v>
      </c>
      <c r="W36" s="30">
        <v>85</v>
      </c>
      <c r="X36" s="41">
        <f>F36+G36+I36+J36+L36+M36+O36+P36+R36+S36+U36+V36</f>
        <v>467</v>
      </c>
      <c r="Y36" s="42">
        <v>4</v>
      </c>
    </row>
    <row r="37" spans="1:25" ht="16.5">
      <c r="A37" s="35">
        <v>27</v>
      </c>
      <c r="B37" s="43"/>
      <c r="C37" s="77" t="s">
        <v>77</v>
      </c>
      <c r="D37" s="81" t="s">
        <v>78</v>
      </c>
      <c r="E37" s="71">
        <v>1952</v>
      </c>
      <c r="F37" s="51">
        <f>10+8+8+8+8</f>
        <v>42</v>
      </c>
      <c r="G37" s="52">
        <f>9+8+8+7+6</f>
        <v>38</v>
      </c>
      <c r="H37" s="30">
        <v>80</v>
      </c>
      <c r="I37" s="53">
        <f>10+8+8+7+7</f>
        <v>40</v>
      </c>
      <c r="J37" s="52">
        <f>9+8+7+7+7</f>
        <v>38</v>
      </c>
      <c r="K37" s="30">
        <v>78</v>
      </c>
      <c r="L37" s="47">
        <f>9+7+6+5+5</f>
        <v>32</v>
      </c>
      <c r="M37" s="48">
        <f>9+9+8+7+7</f>
        <v>40</v>
      </c>
      <c r="N37" s="30">
        <v>72</v>
      </c>
      <c r="O37" s="49">
        <f>10+8+8+7+5</f>
        <v>38</v>
      </c>
      <c r="P37" s="48">
        <f>9+9+8+8+7</f>
        <v>41</v>
      </c>
      <c r="Q37" s="30">
        <v>79</v>
      </c>
      <c r="R37" s="49">
        <f>10+8+8+7+7</f>
        <v>40</v>
      </c>
      <c r="S37" s="48">
        <f>10+9+8+7+7</f>
        <v>41</v>
      </c>
      <c r="T37" s="30">
        <v>81</v>
      </c>
      <c r="U37" s="49">
        <f>8+8+6+5+5</f>
        <v>32</v>
      </c>
      <c r="V37" s="48">
        <f>9+8+7+6+6</f>
        <v>36</v>
      </c>
      <c r="W37" s="30">
        <v>68</v>
      </c>
      <c r="X37" s="41">
        <f>F37+G37+I37+J37+L37+M37+O37+P37+R37+S37+U37+V37</f>
        <v>458</v>
      </c>
      <c r="Y37" s="42">
        <v>2</v>
      </c>
    </row>
    <row r="38" spans="1:25" ht="16.5">
      <c r="A38" s="82"/>
      <c r="B38" s="43"/>
      <c r="C38" s="26"/>
      <c r="D38" s="27"/>
      <c r="E38" s="27"/>
      <c r="F38" s="80"/>
      <c r="G38" s="38"/>
      <c r="H38" s="30"/>
      <c r="I38" s="39"/>
      <c r="J38" s="38"/>
      <c r="K38" s="30"/>
      <c r="L38" s="40"/>
      <c r="M38" s="38"/>
      <c r="N38" s="30"/>
      <c r="O38" s="39"/>
      <c r="P38" s="38"/>
      <c r="Q38" s="30"/>
      <c r="R38" s="39"/>
      <c r="S38" s="38"/>
      <c r="T38" s="30"/>
      <c r="U38" s="39"/>
      <c r="V38" s="38"/>
      <c r="W38" s="30"/>
      <c r="X38" s="41"/>
      <c r="Y38" s="42"/>
    </row>
    <row r="39" spans="1:25" ht="17.25">
      <c r="A39" s="82"/>
      <c r="B39" s="43"/>
      <c r="C39" s="83" t="s">
        <v>79</v>
      </c>
      <c r="D39" s="84"/>
      <c r="E39" s="27"/>
      <c r="F39" s="80"/>
      <c r="G39" s="38"/>
      <c r="H39" s="30"/>
      <c r="I39" s="39"/>
      <c r="J39" s="38"/>
      <c r="K39" s="30"/>
      <c r="L39" s="40"/>
      <c r="M39" s="38"/>
      <c r="N39" s="30"/>
      <c r="O39" s="39"/>
      <c r="P39" s="38"/>
      <c r="Q39" s="30"/>
      <c r="R39" s="39"/>
      <c r="S39" s="38"/>
      <c r="T39" s="30"/>
      <c r="U39" s="39"/>
      <c r="V39" s="38"/>
      <c r="W39" s="30"/>
      <c r="X39" s="41"/>
      <c r="Y39" s="42"/>
    </row>
    <row r="40" spans="1:25" ht="16.5">
      <c r="A40" s="85">
        <v>1</v>
      </c>
      <c r="B40" s="43"/>
      <c r="C40" s="54" t="s">
        <v>80</v>
      </c>
      <c r="D40" s="27" t="s">
        <v>68</v>
      </c>
      <c r="E40" s="27">
        <v>1999</v>
      </c>
      <c r="F40" s="55">
        <f>10+10+9+7+7</f>
        <v>43</v>
      </c>
      <c r="G40" s="48">
        <f>9+9+8+8+8</f>
        <v>42</v>
      </c>
      <c r="H40" s="86">
        <v>85</v>
      </c>
      <c r="I40" s="49">
        <f>30+10+9</f>
        <v>49</v>
      </c>
      <c r="J40" s="48">
        <f>10+9+9+9+9</f>
        <v>46</v>
      </c>
      <c r="K40" s="86">
        <v>95</v>
      </c>
      <c r="L40" s="49">
        <f>10+9+9+9+8</f>
        <v>45</v>
      </c>
      <c r="M40" s="48">
        <f>9+9+8+8+7</f>
        <v>41</v>
      </c>
      <c r="N40" s="86">
        <v>86</v>
      </c>
      <c r="O40" s="49">
        <f>10+9+8+8+8</f>
        <v>43</v>
      </c>
      <c r="P40" s="48">
        <f>10+9+9+9+8</f>
        <v>45</v>
      </c>
      <c r="Q40" s="86">
        <v>88</v>
      </c>
      <c r="R40" s="49"/>
      <c r="S40" s="48"/>
      <c r="T40" s="86"/>
      <c r="U40" s="49"/>
      <c r="V40" s="48"/>
      <c r="W40" s="86"/>
      <c r="X40" s="87">
        <f>F40+G40+I40+J40+L40+M40+O40+P40</f>
        <v>354</v>
      </c>
      <c r="Y40" s="42">
        <v>7</v>
      </c>
    </row>
    <row r="41" spans="1:25" ht="16.5">
      <c r="A41" s="24">
        <v>2</v>
      </c>
      <c r="B41" s="61"/>
      <c r="C41" s="77" t="s">
        <v>81</v>
      </c>
      <c r="D41" s="81" t="s">
        <v>82</v>
      </c>
      <c r="E41" s="71">
        <v>1998</v>
      </c>
      <c r="F41" s="64">
        <f>10+10+9+8+8</f>
        <v>45</v>
      </c>
      <c r="G41" s="65">
        <f>10+10+10+8+7</f>
        <v>45</v>
      </c>
      <c r="H41" s="30">
        <v>90</v>
      </c>
      <c r="I41" s="66">
        <f>10+10+9+8+7</f>
        <v>44</v>
      </c>
      <c r="J41" s="65">
        <f>10+9+9+7+7</f>
        <v>42</v>
      </c>
      <c r="K41" s="30">
        <v>86</v>
      </c>
      <c r="L41" s="67">
        <f>10+9+9+8+8</f>
        <v>44</v>
      </c>
      <c r="M41" s="68">
        <f>10+9+9+8+8</f>
        <v>44</v>
      </c>
      <c r="N41" s="30">
        <v>88</v>
      </c>
      <c r="O41" s="69">
        <f>10+9+9+9+9</f>
        <v>46</v>
      </c>
      <c r="P41" s="68">
        <f>9+9+9+8+8</f>
        <v>43</v>
      </c>
      <c r="Q41" s="30">
        <v>89</v>
      </c>
      <c r="R41" s="69"/>
      <c r="S41" s="68"/>
      <c r="T41" s="30"/>
      <c r="U41" s="69"/>
      <c r="V41" s="68"/>
      <c r="W41" s="30"/>
      <c r="X41" s="33">
        <f>F41+G41+I41+J41+L41+M41+O41+P41+R41+S41+U41+V41</f>
        <v>353</v>
      </c>
      <c r="Y41" s="34">
        <v>9</v>
      </c>
    </row>
    <row r="42" spans="1:25" ht="16.5">
      <c r="A42" s="35">
        <v>3</v>
      </c>
      <c r="B42" s="43"/>
      <c r="C42" s="88" t="s">
        <v>83</v>
      </c>
      <c r="D42" s="76" t="s">
        <v>84</v>
      </c>
      <c r="E42" s="76">
        <v>1999</v>
      </c>
      <c r="F42" s="44">
        <f>20+9+9+8</f>
        <v>46</v>
      </c>
      <c r="G42" s="45">
        <f>10+10+10+9+8</f>
        <v>47</v>
      </c>
      <c r="H42" s="30">
        <v>93</v>
      </c>
      <c r="I42" s="46">
        <f>9+9+8+8+8</f>
        <v>42</v>
      </c>
      <c r="J42" s="45">
        <f>10+9+9+9+8</f>
        <v>45</v>
      </c>
      <c r="K42" s="30">
        <v>87</v>
      </c>
      <c r="L42" s="47">
        <f>9+9+8+9+7</f>
        <v>42</v>
      </c>
      <c r="M42" s="48">
        <f>10+9+9+7+7</f>
        <v>42</v>
      </c>
      <c r="N42" s="30">
        <v>84</v>
      </c>
      <c r="O42" s="49">
        <f>9+9+9+9+8</f>
        <v>44</v>
      </c>
      <c r="P42" s="48">
        <f>10+9+9+9+7</f>
        <v>44</v>
      </c>
      <c r="Q42" s="30">
        <v>88</v>
      </c>
      <c r="R42" s="49"/>
      <c r="S42" s="48"/>
      <c r="T42" s="30"/>
      <c r="U42" s="49"/>
      <c r="V42" s="48"/>
      <c r="W42" s="30"/>
      <c r="X42" s="41">
        <f>F42+G42+I42+J42+M42+L42+O42+P42+R42+S42+U42+V42</f>
        <v>352</v>
      </c>
      <c r="Y42" s="42">
        <v>3</v>
      </c>
    </row>
    <row r="43" spans="1:25" ht="16.5">
      <c r="A43" s="35">
        <v>4</v>
      </c>
      <c r="B43" s="43"/>
      <c r="C43" s="70" t="s">
        <v>85</v>
      </c>
      <c r="D43" s="71" t="s">
        <v>68</v>
      </c>
      <c r="E43" s="71">
        <v>2003</v>
      </c>
      <c r="F43" s="51">
        <f>10+9+8+7+5</f>
        <v>39</v>
      </c>
      <c r="G43" s="52">
        <f>10+9+8+8+7</f>
        <v>42</v>
      </c>
      <c r="H43" s="30">
        <v>81</v>
      </c>
      <c r="I43" s="53">
        <f>10+9+9+9+6</f>
        <v>43</v>
      </c>
      <c r="J43" s="52">
        <f>10+9+9+7+6</f>
        <v>41</v>
      </c>
      <c r="K43" s="30">
        <v>84</v>
      </c>
      <c r="L43" s="47">
        <f>10+10+8+7+7</f>
        <v>42</v>
      </c>
      <c r="M43" s="48">
        <f>10+9+9+8+7</f>
        <v>43</v>
      </c>
      <c r="N43" s="30">
        <v>85</v>
      </c>
      <c r="O43" s="49">
        <f>10+10+10+9+8</f>
        <v>47</v>
      </c>
      <c r="P43" s="48">
        <f>10+9+9+9+8</f>
        <v>45</v>
      </c>
      <c r="Q43" s="30">
        <v>92</v>
      </c>
      <c r="R43" s="49"/>
      <c r="S43" s="48"/>
      <c r="T43" s="30"/>
      <c r="U43" s="49"/>
      <c r="V43" s="48"/>
      <c r="W43" s="30"/>
      <c r="X43" s="41">
        <f>F43+G43+I43+J43+L43+M43+O43+P43</f>
        <v>342</v>
      </c>
      <c r="Y43" s="42">
        <v>3</v>
      </c>
    </row>
    <row r="44" spans="1:25" ht="16.5">
      <c r="A44" s="35">
        <v>5</v>
      </c>
      <c r="B44" s="43"/>
      <c r="C44" s="77" t="s">
        <v>86</v>
      </c>
      <c r="D44" s="71" t="s">
        <v>87</v>
      </c>
      <c r="E44" s="71">
        <v>1998</v>
      </c>
      <c r="F44" s="44">
        <f>10+9+8+9+8</f>
        <v>44</v>
      </c>
      <c r="G44" s="45">
        <f>10+9+8+8+7</f>
        <v>42</v>
      </c>
      <c r="H44" s="30">
        <v>86</v>
      </c>
      <c r="I44" s="46">
        <f>9+9+9+9+8</f>
        <v>44</v>
      </c>
      <c r="J44" s="45">
        <f>10+9+9+8+6</f>
        <v>42</v>
      </c>
      <c r="K44" s="30">
        <v>86</v>
      </c>
      <c r="L44" s="47">
        <f>9+9+7+6+6</f>
        <v>37</v>
      </c>
      <c r="M44" s="48">
        <f>9+9+9+9+8</f>
        <v>44</v>
      </c>
      <c r="N44" s="30">
        <v>81</v>
      </c>
      <c r="O44" s="49">
        <f>9+9+9+9+8</f>
        <v>44</v>
      </c>
      <c r="P44" s="48">
        <f>9+9+9+8+8</f>
        <v>43</v>
      </c>
      <c r="Q44" s="30">
        <v>87</v>
      </c>
      <c r="R44" s="49"/>
      <c r="S44" s="48"/>
      <c r="T44" s="30"/>
      <c r="U44" s="49"/>
      <c r="V44" s="48"/>
      <c r="W44" s="30"/>
      <c r="X44" s="41">
        <f>F44+G44+I44+J44+L44+M44+O44+P44+R44+S44+U44+V44</f>
        <v>340</v>
      </c>
      <c r="Y44" s="42">
        <v>2</v>
      </c>
    </row>
    <row r="45" spans="1:25" ht="16.5">
      <c r="A45" s="35">
        <v>6</v>
      </c>
      <c r="B45" s="43"/>
      <c r="C45" s="77" t="s">
        <v>88</v>
      </c>
      <c r="D45" s="81" t="s">
        <v>89</v>
      </c>
      <c r="E45" s="89">
        <v>2000</v>
      </c>
      <c r="F45" s="44">
        <f>10+10+8+8+8</f>
        <v>44</v>
      </c>
      <c r="G45" s="45">
        <f>10+9+8+8+6</f>
        <v>41</v>
      </c>
      <c r="H45" s="30">
        <v>85</v>
      </c>
      <c r="I45" s="46">
        <f>9+9+8+8+7</f>
        <v>41</v>
      </c>
      <c r="J45" s="45">
        <f>10+10+10+8+7</f>
        <v>45</v>
      </c>
      <c r="K45" s="30">
        <v>86</v>
      </c>
      <c r="L45" s="47">
        <f>10+10+9+9+7</f>
        <v>45</v>
      </c>
      <c r="M45" s="48">
        <f>9+8+8+8+7</f>
        <v>40</v>
      </c>
      <c r="N45" s="30">
        <v>85</v>
      </c>
      <c r="O45" s="49">
        <f>10+9+9+8+8</f>
        <v>44</v>
      </c>
      <c r="P45" s="48">
        <f>8+8+7+7+7</f>
        <v>37</v>
      </c>
      <c r="Q45" s="30">
        <v>81</v>
      </c>
      <c r="R45" s="49"/>
      <c r="S45" s="48"/>
      <c r="T45" s="30"/>
      <c r="U45" s="49"/>
      <c r="V45" s="48"/>
      <c r="W45" s="30"/>
      <c r="X45" s="41">
        <f>F45+G45+I45+J45+L45+M45+O45+P45+R45+S45+U45+V45</f>
        <v>337</v>
      </c>
      <c r="Y45" s="42">
        <v>5</v>
      </c>
    </row>
    <row r="46" spans="1:25" ht="16.5">
      <c r="A46" s="35">
        <v>7</v>
      </c>
      <c r="B46" s="50"/>
      <c r="C46" s="77" t="s">
        <v>90</v>
      </c>
      <c r="D46" s="81" t="s">
        <v>91</v>
      </c>
      <c r="E46" s="71">
        <v>2001</v>
      </c>
      <c r="F46" s="44">
        <f>10+9+9+9+8</f>
        <v>45</v>
      </c>
      <c r="G46" s="45">
        <f>9+8+8+8+7</f>
        <v>40</v>
      </c>
      <c r="H46" s="30">
        <v>85</v>
      </c>
      <c r="I46" s="46">
        <f>9+8+8+7+7</f>
        <v>39</v>
      </c>
      <c r="J46" s="45">
        <f>10+10+9+7+5</f>
        <v>41</v>
      </c>
      <c r="K46" s="30">
        <v>80</v>
      </c>
      <c r="L46" s="47">
        <f>10+9+9+9+8</f>
        <v>45</v>
      </c>
      <c r="M46" s="48">
        <f>9+9+7+7+6</f>
        <v>38</v>
      </c>
      <c r="N46" s="30">
        <v>83</v>
      </c>
      <c r="O46" s="49">
        <f>9+9+9+8+8</f>
        <v>43</v>
      </c>
      <c r="P46" s="48">
        <f>10+10+9+8+8</f>
        <v>45</v>
      </c>
      <c r="Q46" s="30">
        <v>88</v>
      </c>
      <c r="R46" s="49"/>
      <c r="S46" s="48"/>
      <c r="T46" s="30"/>
      <c r="U46" s="49"/>
      <c r="V46" s="48"/>
      <c r="W46" s="30"/>
      <c r="X46" s="41">
        <f>F46+G46+I46+J46+M46+L46+O46+P46+R46+S46+U46+V46</f>
        <v>336</v>
      </c>
      <c r="Y46" s="42">
        <v>1</v>
      </c>
    </row>
    <row r="47" spans="1:25" ht="16.5">
      <c r="A47" s="35">
        <v>8</v>
      </c>
      <c r="B47" s="43"/>
      <c r="C47" s="77" t="s">
        <v>92</v>
      </c>
      <c r="D47" s="8" t="s">
        <v>93</v>
      </c>
      <c r="E47" s="78">
        <v>2003</v>
      </c>
      <c r="F47" s="44">
        <f>10+9+7+7+6</f>
        <v>39</v>
      </c>
      <c r="G47" s="45">
        <f>10+9+8+8+7</f>
        <v>42</v>
      </c>
      <c r="H47" s="30">
        <v>81</v>
      </c>
      <c r="I47" s="46">
        <f>9+9+8+8+8</f>
        <v>42</v>
      </c>
      <c r="J47" s="45">
        <f>10+10+9+7+7</f>
        <v>43</v>
      </c>
      <c r="K47" s="30">
        <v>85</v>
      </c>
      <c r="L47" s="47">
        <f>10+10+9+8+7</f>
        <v>44</v>
      </c>
      <c r="M47" s="48">
        <f>9+8+8+8+8</f>
        <v>41</v>
      </c>
      <c r="N47" s="30">
        <v>85</v>
      </c>
      <c r="O47" s="49">
        <f>9+9+8+7+6</f>
        <v>39</v>
      </c>
      <c r="P47" s="48">
        <f>10+9+9+9+8</f>
        <v>45</v>
      </c>
      <c r="Q47" s="30">
        <v>84</v>
      </c>
      <c r="R47" s="49"/>
      <c r="S47" s="48"/>
      <c r="T47" s="30"/>
      <c r="U47" s="49"/>
      <c r="V47" s="48"/>
      <c r="W47" s="30"/>
      <c r="X47" s="41">
        <f>F47+G47+I47+J47+L47+M47+O47+P47+R47+S47+U47+V47</f>
        <v>335</v>
      </c>
      <c r="Y47" s="42">
        <v>3</v>
      </c>
    </row>
    <row r="48" spans="1:25" ht="16.5">
      <c r="A48" s="35">
        <v>9</v>
      </c>
      <c r="B48" s="43"/>
      <c r="C48" s="77" t="s">
        <v>94</v>
      </c>
      <c r="D48" s="8" t="s">
        <v>95</v>
      </c>
      <c r="E48" s="78">
        <v>1999</v>
      </c>
      <c r="F48" s="56">
        <f>9+9+8+7+7</f>
        <v>40</v>
      </c>
      <c r="G48" s="57">
        <f>9+9+9+8+7</f>
        <v>42</v>
      </c>
      <c r="H48" s="30">
        <v>82</v>
      </c>
      <c r="I48" s="58">
        <f>10+9+7+7+4</f>
        <v>37</v>
      </c>
      <c r="J48" s="57">
        <f>10+9+9+8+6</f>
        <v>42</v>
      </c>
      <c r="K48" s="30">
        <v>79</v>
      </c>
      <c r="L48" s="40">
        <f>10+9+9+8+7</f>
        <v>43</v>
      </c>
      <c r="M48" s="38">
        <f>10+9+9+8+8</f>
        <v>44</v>
      </c>
      <c r="N48" s="30">
        <v>87</v>
      </c>
      <c r="O48" s="39">
        <f>10+9+9+8+7</f>
        <v>43</v>
      </c>
      <c r="P48" s="38">
        <f>9+9+9+8+8</f>
        <v>43</v>
      </c>
      <c r="Q48" s="30">
        <v>86</v>
      </c>
      <c r="R48" s="39"/>
      <c r="S48" s="38"/>
      <c r="T48" s="30"/>
      <c r="U48" s="39"/>
      <c r="V48" s="38"/>
      <c r="W48" s="30"/>
      <c r="X48" s="41">
        <f>F48+G48+I48+J48+L48+M48+O48+P48</f>
        <v>334</v>
      </c>
      <c r="Y48" s="42">
        <v>1</v>
      </c>
    </row>
    <row r="49" spans="1:25" ht="16.5">
      <c r="A49" s="35">
        <v>10</v>
      </c>
      <c r="B49" s="43"/>
      <c r="C49" s="77" t="s">
        <v>96</v>
      </c>
      <c r="D49" s="90" t="s">
        <v>97</v>
      </c>
      <c r="E49" s="91">
        <v>2002</v>
      </c>
      <c r="F49" s="56">
        <f>9+9+8+7+6</f>
        <v>39</v>
      </c>
      <c r="G49" s="57">
        <f>10+9+9+8+6</f>
        <v>42</v>
      </c>
      <c r="H49" s="30">
        <v>81</v>
      </c>
      <c r="I49" s="58">
        <f>9+9+8+8+6</f>
        <v>40</v>
      </c>
      <c r="J49" s="57">
        <f>10+9+9+8+8</f>
        <v>44</v>
      </c>
      <c r="K49" s="30">
        <v>84</v>
      </c>
      <c r="L49" s="40">
        <f>9+9+9+6+6</f>
        <v>39</v>
      </c>
      <c r="M49" s="38">
        <f>10+9+9+7+7</f>
        <v>42</v>
      </c>
      <c r="N49" s="30">
        <v>81</v>
      </c>
      <c r="O49" s="39">
        <f>9+9+8+8+7</f>
        <v>41</v>
      </c>
      <c r="P49" s="38">
        <f>10+10+9+8+7</f>
        <v>44</v>
      </c>
      <c r="Q49" s="30">
        <v>85</v>
      </c>
      <c r="R49" s="39"/>
      <c r="S49" s="38"/>
      <c r="T49" s="30"/>
      <c r="U49" s="39"/>
      <c r="V49" s="38"/>
      <c r="W49" s="30"/>
      <c r="X49" s="41">
        <f>F49+G49+I49+J49+L49+M49+O49+P49</f>
        <v>331</v>
      </c>
      <c r="Y49" s="42">
        <v>2</v>
      </c>
    </row>
    <row r="50" spans="1:25" ht="16.5">
      <c r="A50" s="35">
        <v>11</v>
      </c>
      <c r="B50" s="43"/>
      <c r="C50" s="77" t="s">
        <v>98</v>
      </c>
      <c r="D50" s="81" t="s">
        <v>99</v>
      </c>
      <c r="E50" s="71">
        <v>2002</v>
      </c>
      <c r="F50" s="44">
        <f>10+9+9+8+7</f>
        <v>43</v>
      </c>
      <c r="G50" s="45">
        <f>9+9+9+7+7</f>
        <v>41</v>
      </c>
      <c r="H50" s="30">
        <v>84</v>
      </c>
      <c r="I50" s="46">
        <f>10+9+8+7+7</f>
        <v>41</v>
      </c>
      <c r="J50" s="45">
        <f>9+9+9+8+8</f>
        <v>43</v>
      </c>
      <c r="K50" s="30">
        <v>84</v>
      </c>
      <c r="L50" s="47">
        <f>9+8+7+7+6</f>
        <v>37</v>
      </c>
      <c r="M50" s="48">
        <f>10+9+8+7+0</f>
        <v>34</v>
      </c>
      <c r="N50" s="30">
        <v>71</v>
      </c>
      <c r="O50" s="49">
        <f>10+10+9+9+9</f>
        <v>47</v>
      </c>
      <c r="P50" s="48">
        <f>10+9+8+7+7</f>
        <v>41</v>
      </c>
      <c r="Q50" s="30">
        <v>88</v>
      </c>
      <c r="R50" s="49"/>
      <c r="S50" s="48"/>
      <c r="T50" s="30"/>
      <c r="U50" s="49"/>
      <c r="V50" s="48"/>
      <c r="W50" s="30"/>
      <c r="X50" s="41">
        <f>F50+G50+I50+J50+L50+M50+O50+P50</f>
        <v>327</v>
      </c>
      <c r="Y50" s="42">
        <v>4</v>
      </c>
    </row>
    <row r="51" spans="1:25" ht="16.5">
      <c r="A51" s="35">
        <v>12</v>
      </c>
      <c r="B51" s="43"/>
      <c r="C51" s="77" t="s">
        <v>100</v>
      </c>
      <c r="D51" s="71" t="s">
        <v>99</v>
      </c>
      <c r="E51" s="71">
        <v>2002</v>
      </c>
      <c r="F51" s="44">
        <f>10+9+9+7+7</f>
        <v>42</v>
      </c>
      <c r="G51" s="45">
        <f>10+10+9+8+7</f>
        <v>44</v>
      </c>
      <c r="H51" s="30">
        <v>86</v>
      </c>
      <c r="I51" s="46">
        <f>10+9+8+8+6</f>
        <v>41</v>
      </c>
      <c r="J51" s="45">
        <f>10+9+9+8+8</f>
        <v>44</v>
      </c>
      <c r="K51" s="30">
        <v>85</v>
      </c>
      <c r="L51" s="47">
        <f>9+9+8+7+7</f>
        <v>40</v>
      </c>
      <c r="M51" s="48">
        <f>8+8+7+6+5</f>
        <v>34</v>
      </c>
      <c r="N51" s="30">
        <v>74</v>
      </c>
      <c r="O51" s="49">
        <f>10+8+7+6+6</f>
        <v>37</v>
      </c>
      <c r="P51" s="48">
        <f>9+8+7+6+5</f>
        <v>35</v>
      </c>
      <c r="Q51" s="30">
        <v>72</v>
      </c>
      <c r="R51" s="49"/>
      <c r="S51" s="48"/>
      <c r="T51" s="30"/>
      <c r="U51" s="49"/>
      <c r="V51" s="48"/>
      <c r="W51" s="30"/>
      <c r="X51" s="41">
        <f>F51+G51+I51+J51+L51+M51+O51+P51</f>
        <v>317</v>
      </c>
      <c r="Y51" s="42">
        <v>1</v>
      </c>
    </row>
    <row r="52" spans="1:25" ht="16.5">
      <c r="A52" s="35">
        <v>13</v>
      </c>
      <c r="B52" s="43"/>
      <c r="C52" s="92" t="s">
        <v>101</v>
      </c>
      <c r="D52" s="81" t="s">
        <v>102</v>
      </c>
      <c r="E52" s="71">
        <v>2001</v>
      </c>
      <c r="F52" s="93">
        <f>9+8+7+7+4</f>
        <v>35</v>
      </c>
      <c r="G52" s="94">
        <f>10+9+9+8+4</f>
        <v>40</v>
      </c>
      <c r="H52" s="95">
        <v>75</v>
      </c>
      <c r="I52" s="96">
        <f>10+10+8+7+6</f>
        <v>41</v>
      </c>
      <c r="J52" s="94">
        <f>9+7+7+7+6</f>
        <v>36</v>
      </c>
      <c r="K52" s="95">
        <v>77</v>
      </c>
      <c r="L52" s="97">
        <f>9+8+7+6+5</f>
        <v>35</v>
      </c>
      <c r="M52" s="98">
        <f>9+8+7+6+4</f>
        <v>34</v>
      </c>
      <c r="N52" s="95">
        <v>69</v>
      </c>
      <c r="O52" s="99">
        <f>10+8+8+7+6</f>
        <v>39</v>
      </c>
      <c r="P52" s="98">
        <f>10+9+9+9+7</f>
        <v>44</v>
      </c>
      <c r="Q52" s="95">
        <v>83</v>
      </c>
      <c r="R52" s="99"/>
      <c r="S52" s="98"/>
      <c r="T52" s="95"/>
      <c r="U52" s="99"/>
      <c r="V52" s="98"/>
      <c r="W52" s="95"/>
      <c r="X52" s="41">
        <f>F52+G52+I52+J52+L52+M52+O52+P52+R52+S52+U52+V52</f>
        <v>304</v>
      </c>
      <c r="Y52" s="42">
        <v>1</v>
      </c>
    </row>
    <row r="53" spans="1:25" ht="16.5">
      <c r="A53" s="35">
        <v>14</v>
      </c>
      <c r="B53" s="43"/>
      <c r="C53" s="77" t="s">
        <v>103</v>
      </c>
      <c r="D53" s="5" t="s">
        <v>99</v>
      </c>
      <c r="E53" s="78">
        <v>2002</v>
      </c>
      <c r="F53" s="44">
        <f>7+6+5+4+1</f>
        <v>23</v>
      </c>
      <c r="G53" s="45">
        <f>10+9+8+5+8</f>
        <v>40</v>
      </c>
      <c r="H53" s="30">
        <v>63</v>
      </c>
      <c r="I53" s="46">
        <f>10+8+8+7+6</f>
        <v>39</v>
      </c>
      <c r="J53" s="45">
        <f>10+9+8+8+8</f>
        <v>43</v>
      </c>
      <c r="K53" s="30">
        <v>82</v>
      </c>
      <c r="L53" s="47">
        <f>10+9+8+7+7</f>
        <v>41</v>
      </c>
      <c r="M53" s="48">
        <f>9+8+8+7+7</f>
        <v>39</v>
      </c>
      <c r="N53" s="30">
        <v>80</v>
      </c>
      <c r="O53" s="49">
        <f>9+9+8+7+5</f>
        <v>38</v>
      </c>
      <c r="P53" s="48">
        <f>9+9+9+6+1</f>
        <v>34</v>
      </c>
      <c r="Q53" s="30">
        <v>72</v>
      </c>
      <c r="R53" s="49"/>
      <c r="S53" s="48"/>
      <c r="T53" s="30"/>
      <c r="U53" s="49"/>
      <c r="V53" s="48"/>
      <c r="W53" s="30"/>
      <c r="X53" s="41">
        <f>I53+J53+L53+M53+O53+P53+F53+G53</f>
        <v>297</v>
      </c>
      <c r="Y53" s="42">
        <v>0</v>
      </c>
    </row>
    <row r="54" spans="1:25" ht="16.5">
      <c r="A54" s="35">
        <v>15</v>
      </c>
      <c r="B54" s="36"/>
      <c r="C54" s="100" t="s">
        <v>104</v>
      </c>
      <c r="D54" s="71" t="s">
        <v>105</v>
      </c>
      <c r="E54" s="74">
        <v>1999</v>
      </c>
      <c r="F54" s="56">
        <f>10+8+7+7+7</f>
        <v>39</v>
      </c>
      <c r="G54" s="57">
        <f>9+8+7+5+4</f>
        <v>33</v>
      </c>
      <c r="H54" s="30">
        <v>71</v>
      </c>
      <c r="I54" s="58">
        <f>9+9+8+8+7</f>
        <v>41</v>
      </c>
      <c r="J54" s="57">
        <f>9+7+7+5+4</f>
        <v>32</v>
      </c>
      <c r="K54" s="30">
        <v>73</v>
      </c>
      <c r="L54" s="40">
        <f>9+8+6+6+5</f>
        <v>34</v>
      </c>
      <c r="M54" s="38">
        <f>9+8+7+7+6</f>
        <v>37</v>
      </c>
      <c r="N54" s="30">
        <v>71</v>
      </c>
      <c r="O54" s="39">
        <f>9+8+8+7+6</f>
        <v>38</v>
      </c>
      <c r="P54" s="38">
        <f>9+8+8+7+6</f>
        <v>38</v>
      </c>
      <c r="Q54" s="30">
        <v>76</v>
      </c>
      <c r="R54" s="39"/>
      <c r="S54" s="38"/>
      <c r="T54" s="30"/>
      <c r="U54" s="39"/>
      <c r="V54" s="38"/>
      <c r="W54" s="30"/>
      <c r="X54" s="41">
        <f>F54+G54+I54+J54+L54+M54+O54+P54</f>
        <v>292</v>
      </c>
      <c r="Y54" s="42">
        <v>1</v>
      </c>
    </row>
    <row r="55" spans="1:25" ht="16.5">
      <c r="A55" s="35">
        <v>16</v>
      </c>
      <c r="B55" s="43"/>
      <c r="C55" s="88" t="s">
        <v>106</v>
      </c>
      <c r="D55" s="76" t="s">
        <v>107</v>
      </c>
      <c r="E55" s="76">
        <v>2002</v>
      </c>
      <c r="F55" s="44">
        <f>9+9+7+7+5</f>
        <v>37</v>
      </c>
      <c r="G55" s="45">
        <f>10+9+9+9+8</f>
        <v>45</v>
      </c>
      <c r="H55" s="30">
        <v>82</v>
      </c>
      <c r="I55" s="46">
        <f>9+6+4+3+3</f>
        <v>25</v>
      </c>
      <c r="J55" s="45">
        <f>10+9+8+8+7</f>
        <v>42</v>
      </c>
      <c r="K55" s="30">
        <v>67</v>
      </c>
      <c r="L55" s="47">
        <f>9+9+8+7+6</f>
        <v>39</v>
      </c>
      <c r="M55" s="48">
        <f>9+8+8+6+5</f>
        <v>36</v>
      </c>
      <c r="N55" s="30">
        <v>75</v>
      </c>
      <c r="O55" s="49">
        <f>9+7+6+6+5</f>
        <v>33</v>
      </c>
      <c r="P55" s="48">
        <f>7+7+7+7+3</f>
        <v>31</v>
      </c>
      <c r="Q55" s="30">
        <v>64</v>
      </c>
      <c r="R55" s="49"/>
      <c r="S55" s="48"/>
      <c r="T55" s="30"/>
      <c r="U55" s="49"/>
      <c r="V55" s="48"/>
      <c r="W55" s="30"/>
      <c r="X55" s="41">
        <f>F55+G55+I55+J55+L55+M55+O55+P55+R55+S55+U55+V55</f>
        <v>288</v>
      </c>
      <c r="Y55" s="42">
        <v>0</v>
      </c>
    </row>
    <row r="56" spans="1:25" ht="16.5">
      <c r="A56" s="35">
        <v>17</v>
      </c>
      <c r="B56" s="43"/>
      <c r="C56" s="77" t="s">
        <v>108</v>
      </c>
      <c r="D56" s="81" t="s">
        <v>109</v>
      </c>
      <c r="E56" s="71">
        <v>2004</v>
      </c>
      <c r="F56" s="44">
        <f>10+8+8+7+5</f>
        <v>38</v>
      </c>
      <c r="G56" s="45">
        <f>7+7+7+7+7</f>
        <v>35</v>
      </c>
      <c r="H56" s="30">
        <v>73</v>
      </c>
      <c r="I56" s="46">
        <f>7+7+7+6+6</f>
        <v>33</v>
      </c>
      <c r="J56" s="45">
        <f>9+8+8+7+1</f>
        <v>33</v>
      </c>
      <c r="K56" s="30">
        <v>66</v>
      </c>
      <c r="L56" s="47">
        <f>10+9+8+8+8</f>
        <v>43</v>
      </c>
      <c r="M56" s="48">
        <f>10+8+8+8+7</f>
        <v>41</v>
      </c>
      <c r="N56" s="30">
        <v>84</v>
      </c>
      <c r="O56" s="49">
        <f>10+7+4+4+3</f>
        <v>28</v>
      </c>
      <c r="P56" s="48">
        <f>9+8+7+6+4</f>
        <v>34</v>
      </c>
      <c r="Q56" s="30">
        <v>62</v>
      </c>
      <c r="R56" s="49"/>
      <c r="S56" s="48"/>
      <c r="T56" s="30"/>
      <c r="U56" s="49"/>
      <c r="V56" s="48"/>
      <c r="W56" s="30"/>
      <c r="X56" s="41">
        <f>F56+G56+I56+J56+L56+M56+O56+P56+R56+S56+U56+V56</f>
        <v>285</v>
      </c>
      <c r="Y56" s="42">
        <v>2</v>
      </c>
    </row>
    <row r="57" spans="1:25" ht="16.5">
      <c r="A57" s="35">
        <v>18</v>
      </c>
      <c r="B57" s="43"/>
      <c r="C57" s="77" t="s">
        <v>110</v>
      </c>
      <c r="D57" s="81" t="s">
        <v>99</v>
      </c>
      <c r="E57" s="71">
        <v>2003</v>
      </c>
      <c r="F57" s="55">
        <f>9+9+7+7+7</f>
        <v>39</v>
      </c>
      <c r="G57" s="48">
        <f>9+8+8+7+3</f>
        <v>35</v>
      </c>
      <c r="H57" s="30">
        <v>74</v>
      </c>
      <c r="I57" s="49">
        <f>9+8+7+6+6</f>
        <v>36</v>
      </c>
      <c r="J57" s="48">
        <f>10+9+9+8+6</f>
        <v>42</v>
      </c>
      <c r="K57" s="30">
        <v>78</v>
      </c>
      <c r="L57" s="47">
        <f>9+8+7+5+5</f>
        <v>34</v>
      </c>
      <c r="M57" s="48">
        <f>8+8+7+6+4</f>
        <v>33</v>
      </c>
      <c r="N57" s="30">
        <v>67</v>
      </c>
      <c r="O57" s="49">
        <f>9+8+8+5+5</f>
        <v>35</v>
      </c>
      <c r="P57" s="48">
        <f>7+6+6+5+4</f>
        <v>28</v>
      </c>
      <c r="Q57" s="30">
        <v>63</v>
      </c>
      <c r="R57" s="49"/>
      <c r="S57" s="48"/>
      <c r="T57" s="30"/>
      <c r="U57" s="49"/>
      <c r="V57" s="48"/>
      <c r="W57" s="30"/>
      <c r="X57" s="41">
        <f>F57+G57+I57+J57+L57+M57+O57+P57</f>
        <v>282</v>
      </c>
      <c r="Y57" s="42">
        <v>0</v>
      </c>
    </row>
    <row r="58" spans="1:25" ht="16.5">
      <c r="A58" s="35">
        <v>19</v>
      </c>
      <c r="B58" s="36"/>
      <c r="C58" s="70" t="s">
        <v>111</v>
      </c>
      <c r="D58" s="81" t="s">
        <v>112</v>
      </c>
      <c r="E58" s="71">
        <v>2000</v>
      </c>
      <c r="F58" s="80">
        <f>10+8+8+7+7</f>
        <v>40</v>
      </c>
      <c r="G58" s="38">
        <f>8+7+7+6+6</f>
        <v>34</v>
      </c>
      <c r="H58" s="30">
        <v>74</v>
      </c>
      <c r="I58" s="39">
        <f>10+10+8+7+5</f>
        <v>40</v>
      </c>
      <c r="J58" s="38">
        <f>8+7+7+6+5</f>
        <v>33</v>
      </c>
      <c r="K58" s="30">
        <v>73</v>
      </c>
      <c r="L58" s="40">
        <f>9+8+6+6+6</f>
        <v>35</v>
      </c>
      <c r="M58" s="38">
        <f>10+9+8+7+4</f>
        <v>38</v>
      </c>
      <c r="N58" s="30">
        <v>73</v>
      </c>
      <c r="O58" s="39">
        <f>8+8+7+6+4</f>
        <v>33</v>
      </c>
      <c r="P58" s="38">
        <f>7+6+6+5+2</f>
        <v>26</v>
      </c>
      <c r="Q58" s="30">
        <v>59</v>
      </c>
      <c r="R58" s="39"/>
      <c r="S58" s="38"/>
      <c r="T58" s="30"/>
      <c r="U58" s="39"/>
      <c r="V58" s="38"/>
      <c r="W58" s="30"/>
      <c r="X58" s="41">
        <f>F58+G58+I58+J58+L58+M58+O58+P58</f>
        <v>279</v>
      </c>
      <c r="Y58" s="42">
        <v>0</v>
      </c>
    </row>
    <row r="59" spans="1:25" ht="16.5">
      <c r="A59" s="35">
        <v>20</v>
      </c>
      <c r="B59" s="43"/>
      <c r="C59" s="70" t="s">
        <v>113</v>
      </c>
      <c r="D59" s="81" t="s">
        <v>114</v>
      </c>
      <c r="E59" s="71">
        <v>1998</v>
      </c>
      <c r="F59" s="51">
        <f>9+8+8+7+7</f>
        <v>39</v>
      </c>
      <c r="G59" s="52">
        <f>9+9+6+6+5</f>
        <v>35</v>
      </c>
      <c r="H59" s="30">
        <v>74</v>
      </c>
      <c r="I59" s="53">
        <f>8+8+7+6+5</f>
        <v>34</v>
      </c>
      <c r="J59" s="52">
        <f>9+7+6+5+4</f>
        <v>31</v>
      </c>
      <c r="K59" s="30">
        <v>65</v>
      </c>
      <c r="L59" s="47">
        <f>10+6+6+5+3</f>
        <v>30</v>
      </c>
      <c r="M59" s="48">
        <f>8+7+6+6+5</f>
        <v>32</v>
      </c>
      <c r="N59" s="30">
        <v>62</v>
      </c>
      <c r="O59" s="49">
        <f>9+8+7+7+5</f>
        <v>36</v>
      </c>
      <c r="P59" s="48">
        <f>6+5+5+4+3</f>
        <v>23</v>
      </c>
      <c r="Q59" s="30">
        <v>59</v>
      </c>
      <c r="R59" s="49"/>
      <c r="S59" s="48"/>
      <c r="T59" s="30"/>
      <c r="U59" s="49"/>
      <c r="V59" s="48"/>
      <c r="W59" s="30"/>
      <c r="X59" s="41">
        <f>F59+G59+I59+J59+L59+M59+O59+P59</f>
        <v>260</v>
      </c>
      <c r="Y59" s="42">
        <v>0</v>
      </c>
    </row>
    <row r="60" spans="1:25" ht="16.5">
      <c r="A60" s="35"/>
      <c r="B60" s="43"/>
      <c r="C60" s="77"/>
      <c r="D60" s="71"/>
      <c r="E60" s="71"/>
      <c r="F60" s="80"/>
      <c r="G60" s="38"/>
      <c r="H60" s="30"/>
      <c r="I60" s="39"/>
      <c r="J60" s="38"/>
      <c r="K60" s="30"/>
      <c r="L60" s="40"/>
      <c r="M60" s="38"/>
      <c r="N60" s="30"/>
      <c r="O60" s="39"/>
      <c r="P60" s="38"/>
      <c r="Q60" s="30"/>
      <c r="R60" s="39"/>
      <c r="S60" s="38"/>
      <c r="T60" s="30"/>
      <c r="U60" s="39"/>
      <c r="V60" s="38"/>
      <c r="W60" s="30"/>
      <c r="X60" s="41"/>
      <c r="Y60" s="42"/>
    </row>
    <row r="61" spans="1:25" ht="17.25">
      <c r="A61" s="35"/>
      <c r="B61" s="43"/>
      <c r="C61" s="101" t="s">
        <v>115</v>
      </c>
      <c r="D61" s="102"/>
      <c r="E61" s="71"/>
      <c r="F61" s="55"/>
      <c r="G61" s="48"/>
      <c r="H61" s="30"/>
      <c r="I61" s="49"/>
      <c r="J61" s="48"/>
      <c r="K61" s="30"/>
      <c r="L61" s="47"/>
      <c r="M61" s="48"/>
      <c r="N61" s="30"/>
      <c r="O61" s="49"/>
      <c r="P61" s="48"/>
      <c r="Q61" s="30"/>
      <c r="R61" s="49"/>
      <c r="S61" s="48"/>
      <c r="T61" s="30"/>
      <c r="U61" s="49"/>
      <c r="V61" s="48"/>
      <c r="W61" s="30"/>
      <c r="X61" s="41"/>
      <c r="Y61" s="42"/>
    </row>
    <row r="62" spans="1:25" ht="16.5">
      <c r="A62" s="85">
        <v>1</v>
      </c>
      <c r="B62" s="43"/>
      <c r="C62" s="26" t="s">
        <v>116</v>
      </c>
      <c r="D62" s="27" t="s">
        <v>117</v>
      </c>
      <c r="E62" s="54">
        <v>1981</v>
      </c>
      <c r="F62" s="44">
        <f>10+10+9+8+8</f>
        <v>45</v>
      </c>
      <c r="G62" s="45">
        <f>10+9+8+7+6</f>
        <v>40</v>
      </c>
      <c r="H62" s="86">
        <v>85</v>
      </c>
      <c r="I62" s="46">
        <f>9+9+8+8+5</f>
        <v>39</v>
      </c>
      <c r="J62" s="45">
        <f>10+9+9+9+9</f>
        <v>46</v>
      </c>
      <c r="K62" s="86">
        <v>85</v>
      </c>
      <c r="L62" s="49">
        <f>10+8+8+7+7</f>
        <v>40</v>
      </c>
      <c r="M62" s="48">
        <v>48</v>
      </c>
      <c r="N62" s="86">
        <v>88</v>
      </c>
      <c r="O62" s="49">
        <f>10+10+10+9+9</f>
        <v>48</v>
      </c>
      <c r="P62" s="48">
        <f>9+9+8+6+8</f>
        <v>40</v>
      </c>
      <c r="Q62" s="86">
        <v>88</v>
      </c>
      <c r="R62" s="49"/>
      <c r="S62" s="48"/>
      <c r="T62" s="86"/>
      <c r="U62" s="49"/>
      <c r="V62" s="48"/>
      <c r="W62" s="86"/>
      <c r="X62" s="87">
        <f>F62+G62+I62+J62+L62+M62+O62+P62</f>
        <v>346</v>
      </c>
      <c r="Y62" s="42">
        <v>2</v>
      </c>
    </row>
    <row r="63" spans="1:25" ht="16.5">
      <c r="A63" s="35">
        <v>2</v>
      </c>
      <c r="B63" s="60"/>
      <c r="C63" s="92" t="s">
        <v>118</v>
      </c>
      <c r="D63" s="79" t="s">
        <v>119</v>
      </c>
      <c r="E63" s="79">
        <v>1958</v>
      </c>
      <c r="F63" s="44">
        <f>9+9+9+9+8</f>
        <v>44</v>
      </c>
      <c r="G63" s="45">
        <f>10+9+9+8+7</f>
        <v>43</v>
      </c>
      <c r="H63" s="30">
        <v>87</v>
      </c>
      <c r="I63" s="46">
        <f>10+9+8+8+7</f>
        <v>42</v>
      </c>
      <c r="J63" s="45">
        <f>9+9+9+8+8</f>
        <v>43</v>
      </c>
      <c r="K63" s="30">
        <v>85</v>
      </c>
      <c r="L63" s="47">
        <f>10+10+9+9+8</f>
        <v>46</v>
      </c>
      <c r="M63" s="48">
        <f>9+9+9+8+7</f>
        <v>42</v>
      </c>
      <c r="N63" s="30">
        <v>88</v>
      </c>
      <c r="O63" s="49">
        <f>10+10+9+9+8</f>
        <v>46</v>
      </c>
      <c r="P63" s="48">
        <f>10+9+8+7+6</f>
        <v>40</v>
      </c>
      <c r="Q63" s="30">
        <v>86</v>
      </c>
      <c r="R63" s="49"/>
      <c r="S63" s="48"/>
      <c r="T63" s="30"/>
      <c r="U63" s="49"/>
      <c r="V63" s="48"/>
      <c r="W63" s="30"/>
      <c r="X63" s="41">
        <f>F63+G63+I63+J63+L63+M63+O63+P63+R63+S63+U63+V63</f>
        <v>346</v>
      </c>
      <c r="Y63" s="42">
        <v>2</v>
      </c>
    </row>
    <row r="64" spans="1:25" ht="16.5">
      <c r="A64" s="35">
        <v>3</v>
      </c>
      <c r="B64" s="43"/>
      <c r="C64" s="77" t="s">
        <v>120</v>
      </c>
      <c r="D64" s="71" t="s">
        <v>121</v>
      </c>
      <c r="E64" s="71">
        <v>1996</v>
      </c>
      <c r="F64" s="44">
        <f>9+9+9+6+5</f>
        <v>38</v>
      </c>
      <c r="G64" s="45">
        <f>8+8+8+7+7</f>
        <v>38</v>
      </c>
      <c r="H64" s="30">
        <v>76</v>
      </c>
      <c r="I64" s="46">
        <f>10+9+8+8+8</f>
        <v>43</v>
      </c>
      <c r="J64" s="45">
        <f>9+8+8+8+7</f>
        <v>40</v>
      </c>
      <c r="K64" s="30">
        <v>83</v>
      </c>
      <c r="L64" s="47">
        <f>9+9+9+9+7</f>
        <v>43</v>
      </c>
      <c r="M64" s="48">
        <f>10+10+9+8+6</f>
        <v>43</v>
      </c>
      <c r="N64" s="30">
        <v>86</v>
      </c>
      <c r="O64" s="49">
        <f>9+8+8+7+7</f>
        <v>39</v>
      </c>
      <c r="P64" s="48">
        <f>10+10+8+8+7</f>
        <v>43</v>
      </c>
      <c r="Q64" s="30">
        <v>82</v>
      </c>
      <c r="R64" s="49"/>
      <c r="S64" s="48"/>
      <c r="T64" s="30"/>
      <c r="U64" s="49"/>
      <c r="V64" s="48"/>
      <c r="W64" s="30"/>
      <c r="X64" s="41">
        <f>F64+G64+I64+J64+L64+M64+O64+P64+R64+S64+U64+V64</f>
        <v>327</v>
      </c>
      <c r="Y64" s="42">
        <v>2</v>
      </c>
    </row>
    <row r="65" spans="1:25" ht="16.5">
      <c r="A65" s="35">
        <v>4</v>
      </c>
      <c r="B65" s="43"/>
      <c r="C65" s="70" t="s">
        <v>122</v>
      </c>
      <c r="D65" s="78" t="s">
        <v>74</v>
      </c>
      <c r="E65" s="79">
        <v>1968</v>
      </c>
      <c r="F65" s="51">
        <f>9+8+7+7+3</f>
        <v>34</v>
      </c>
      <c r="G65" s="52">
        <f>9+8+7+7+4</f>
        <v>35</v>
      </c>
      <c r="H65" s="30">
        <v>69</v>
      </c>
      <c r="I65" s="53">
        <f>10+9+8+7+4</f>
        <v>38</v>
      </c>
      <c r="J65" s="52">
        <f>10+8+7+4+4</f>
        <v>33</v>
      </c>
      <c r="K65" s="30">
        <v>71</v>
      </c>
      <c r="L65" s="47">
        <f>8+8+8+8+7</f>
        <v>39</v>
      </c>
      <c r="M65" s="48">
        <f>8+7+5+5+3</f>
        <v>28</v>
      </c>
      <c r="N65" s="30">
        <v>67</v>
      </c>
      <c r="O65" s="49">
        <f>9+9+9+8+1</f>
        <v>36</v>
      </c>
      <c r="P65" s="48">
        <f>8+8+7+6+5</f>
        <v>34</v>
      </c>
      <c r="Q65" s="30">
        <v>70</v>
      </c>
      <c r="R65" s="49"/>
      <c r="S65" s="48"/>
      <c r="T65" s="30"/>
      <c r="U65" s="49"/>
      <c r="V65" s="48"/>
      <c r="W65" s="30"/>
      <c r="X65" s="41">
        <f>F65+G65+I65+J65+L65+M65+O65+P65</f>
        <v>277</v>
      </c>
      <c r="Y65" s="42">
        <v>1</v>
      </c>
    </row>
    <row r="66" spans="1:25" ht="16.5">
      <c r="A66" s="35">
        <v>5</v>
      </c>
      <c r="B66" s="43"/>
      <c r="C66" s="77" t="s">
        <v>123</v>
      </c>
      <c r="D66" s="81" t="s">
        <v>114</v>
      </c>
      <c r="E66" s="71">
        <v>1964</v>
      </c>
      <c r="F66" s="51">
        <f>8+8+7+7+0</f>
        <v>30</v>
      </c>
      <c r="G66" s="52">
        <f>7+7+7+5+4</f>
        <v>30</v>
      </c>
      <c r="H66" s="30">
        <v>60</v>
      </c>
      <c r="I66" s="53">
        <f>9+7+7+5+3</f>
        <v>31</v>
      </c>
      <c r="J66" s="52">
        <f>9+9+8+8+8</f>
        <v>42</v>
      </c>
      <c r="K66" s="30">
        <v>73</v>
      </c>
      <c r="L66" s="47">
        <f>9+8+8+6+5</f>
        <v>36</v>
      </c>
      <c r="M66" s="48">
        <f>10+9+9+7+3</f>
        <v>38</v>
      </c>
      <c r="N66" s="30">
        <v>74</v>
      </c>
      <c r="O66" s="49">
        <f>10+9+8+7+6</f>
        <v>40</v>
      </c>
      <c r="P66" s="48">
        <f>6+5+5+3</f>
        <v>19</v>
      </c>
      <c r="Q66" s="30">
        <v>59</v>
      </c>
      <c r="R66" s="49"/>
      <c r="S66" s="48"/>
      <c r="T66" s="30"/>
      <c r="U66" s="49"/>
      <c r="V66" s="48"/>
      <c r="W66" s="30"/>
      <c r="X66" s="41">
        <f>F66+G66+I66+J66+L66+M66+O66+P66</f>
        <v>266</v>
      </c>
      <c r="Y66" s="42">
        <v>0</v>
      </c>
    </row>
    <row r="67" spans="1:25" ht="16.5">
      <c r="A67" s="103"/>
      <c r="B67" s="104"/>
      <c r="C67" s="105"/>
      <c r="D67" s="8"/>
      <c r="E67" s="8"/>
      <c r="F67" s="8"/>
      <c r="G67" s="8"/>
      <c r="H67" s="11"/>
      <c r="I67" s="8"/>
      <c r="J67" s="8"/>
      <c r="K67" s="11"/>
      <c r="L67" s="8"/>
      <c r="M67" s="8"/>
      <c r="N67" s="11"/>
      <c r="O67" s="8"/>
      <c r="P67" s="8"/>
      <c r="Q67" s="11"/>
      <c r="R67" s="8"/>
      <c r="S67" s="8"/>
      <c r="T67" s="11"/>
      <c r="U67" s="8"/>
      <c r="V67" s="8"/>
      <c r="W67" s="11"/>
      <c r="X67" s="106"/>
      <c r="Y67" s="107"/>
    </row>
    <row r="68" spans="1:25" ht="16.5">
      <c r="A68" s="103"/>
      <c r="B68" s="104"/>
      <c r="C68" s="108" t="s">
        <v>124</v>
      </c>
      <c r="D68" s="8"/>
      <c r="E68" s="8"/>
      <c r="F68" s="8"/>
      <c r="G68" s="8"/>
      <c r="H68" s="11"/>
      <c r="I68" s="8"/>
      <c r="J68" s="8"/>
      <c r="K68" s="11"/>
      <c r="L68" s="8"/>
      <c r="M68" s="8"/>
      <c r="N68" s="11"/>
      <c r="O68" s="8"/>
      <c r="P68" s="8"/>
      <c r="Q68" s="11"/>
      <c r="R68" s="8"/>
      <c r="S68" s="8"/>
      <c r="T68" s="11"/>
      <c r="U68" s="8"/>
      <c r="V68" s="8"/>
      <c r="W68" s="11"/>
      <c r="X68" s="106"/>
      <c r="Y68" s="107"/>
    </row>
    <row r="69" spans="1:25" ht="16.5">
      <c r="A69" s="103"/>
      <c r="B69" s="104"/>
      <c r="C69" s="105"/>
      <c r="D69" s="8"/>
      <c r="E69" s="8"/>
      <c r="F69" s="8"/>
      <c r="G69" s="8"/>
      <c r="H69" s="11"/>
      <c r="I69" s="8"/>
      <c r="J69" s="8"/>
      <c r="K69" s="11"/>
      <c r="L69" s="8"/>
      <c r="M69" s="8"/>
      <c r="N69" s="11"/>
      <c r="O69" s="8"/>
      <c r="P69" s="8"/>
      <c r="Q69" s="11"/>
      <c r="R69" s="8"/>
      <c r="S69" s="8"/>
      <c r="T69" s="11"/>
      <c r="U69" s="8"/>
      <c r="V69" s="8"/>
      <c r="W69" s="11"/>
      <c r="X69" s="106"/>
      <c r="Y69" s="107"/>
    </row>
    <row r="70" spans="1:25" ht="16.5">
      <c r="A70" s="103"/>
      <c r="B70" s="104"/>
      <c r="C70" s="105"/>
      <c r="D70" s="8"/>
      <c r="E70" s="8"/>
      <c r="F70" s="8"/>
      <c r="G70" s="8"/>
      <c r="H70" s="11"/>
      <c r="I70" s="8"/>
      <c r="J70" s="8"/>
      <c r="K70" s="11"/>
      <c r="L70" s="8"/>
      <c r="M70" s="8"/>
      <c r="N70" s="11"/>
      <c r="O70" s="8"/>
      <c r="P70" s="8"/>
      <c r="Q70" s="11"/>
      <c r="R70" s="8"/>
      <c r="S70" s="8"/>
      <c r="T70" s="11"/>
      <c r="U70" s="8"/>
      <c r="V70" s="8"/>
      <c r="W70" s="11"/>
      <c r="X70" s="106"/>
      <c r="Y70" s="107"/>
    </row>
    <row r="71" spans="1:25" ht="16.5">
      <c r="A71" s="103"/>
      <c r="B71" s="8"/>
      <c r="C71" s="109"/>
      <c r="D71" s="8"/>
      <c r="E71" s="8"/>
      <c r="F71" s="8"/>
      <c r="G71" s="8"/>
      <c r="H71" s="11"/>
      <c r="I71" s="8"/>
      <c r="J71" s="8"/>
      <c r="K71" s="11"/>
      <c r="L71" s="8"/>
      <c r="M71" s="8"/>
      <c r="N71" s="11"/>
      <c r="O71" s="8"/>
      <c r="P71" s="8"/>
      <c r="Q71" s="11"/>
      <c r="R71" s="8"/>
      <c r="S71" s="8"/>
      <c r="T71" s="11"/>
      <c r="U71" s="8"/>
      <c r="V71" s="8"/>
      <c r="W71" s="11"/>
      <c r="X71" s="106"/>
      <c r="Y71" s="107"/>
    </row>
    <row r="72" spans="1:25" ht="16.5">
      <c r="A72" s="103"/>
      <c r="B72" s="104"/>
      <c r="C72" s="105"/>
      <c r="D72" s="8"/>
      <c r="E72" s="8"/>
      <c r="F72" s="8"/>
      <c r="G72" s="8"/>
      <c r="H72" s="11"/>
      <c r="I72" s="109"/>
      <c r="J72" s="109"/>
      <c r="K72" s="11"/>
      <c r="L72" s="8"/>
      <c r="M72" s="8"/>
      <c r="N72" s="11"/>
      <c r="O72" s="8"/>
      <c r="P72" s="8"/>
      <c r="Q72" s="11"/>
      <c r="R72" s="8"/>
      <c r="S72" s="8"/>
      <c r="T72" s="11"/>
      <c r="U72" s="8"/>
      <c r="V72" s="8"/>
      <c r="W72" s="11"/>
      <c r="X72" s="106"/>
      <c r="Y72" s="107"/>
    </row>
    <row r="73" spans="1:25" ht="16.5">
      <c r="A73" s="103"/>
      <c r="B73" s="104"/>
      <c r="C73" s="105"/>
      <c r="D73" s="8"/>
      <c r="E73" s="8"/>
      <c r="F73" s="8"/>
      <c r="G73" s="8"/>
      <c r="H73" s="11"/>
      <c r="I73" s="109"/>
      <c r="J73" s="109"/>
      <c r="K73" s="11"/>
      <c r="L73" s="8"/>
      <c r="M73" s="8"/>
      <c r="N73" s="11"/>
      <c r="O73" s="8"/>
      <c r="P73" s="8"/>
      <c r="Q73" s="11"/>
      <c r="R73" s="8"/>
      <c r="S73" s="8"/>
      <c r="T73" s="11"/>
      <c r="U73" s="8"/>
      <c r="V73" s="8"/>
      <c r="W73" s="11"/>
      <c r="X73" s="106"/>
      <c r="Y73" s="107"/>
    </row>
    <row r="74" spans="1:25" ht="16.5">
      <c r="A74" s="103"/>
      <c r="B74" s="104"/>
      <c r="C74" s="105"/>
      <c r="D74" s="8"/>
      <c r="E74" s="8"/>
      <c r="F74" s="8"/>
      <c r="G74" s="8"/>
      <c r="H74" s="11"/>
      <c r="I74" s="109"/>
      <c r="J74" s="109"/>
      <c r="K74" s="11"/>
      <c r="L74" s="8"/>
      <c r="M74" s="8"/>
      <c r="N74" s="11"/>
      <c r="O74" s="8"/>
      <c r="P74" s="8"/>
      <c r="Q74" s="11"/>
      <c r="R74" s="8"/>
      <c r="S74" s="8"/>
      <c r="T74" s="11"/>
      <c r="U74" s="8"/>
      <c r="V74" s="8"/>
      <c r="W74" s="11"/>
      <c r="X74" s="106"/>
      <c r="Y74" s="107"/>
    </row>
    <row r="75" spans="1:25" ht="16.5">
      <c r="A75" s="103"/>
      <c r="B75" s="104"/>
      <c r="C75" s="105"/>
      <c r="D75" s="8"/>
      <c r="E75" s="8"/>
      <c r="F75" s="8"/>
      <c r="G75" s="8"/>
      <c r="H75" s="11"/>
      <c r="I75" s="109"/>
      <c r="J75" s="109"/>
      <c r="K75" s="11"/>
      <c r="L75" s="8"/>
      <c r="M75" s="8"/>
      <c r="N75" s="11"/>
      <c r="O75" s="8"/>
      <c r="P75" s="8"/>
      <c r="Q75" s="11"/>
      <c r="R75" s="8"/>
      <c r="S75" s="8"/>
      <c r="T75" s="11"/>
      <c r="U75" s="8"/>
      <c r="V75" s="8"/>
      <c r="W75" s="11"/>
      <c r="X75" s="106"/>
      <c r="Y75" s="107"/>
    </row>
    <row r="76" spans="1:25" ht="16.5">
      <c r="A76" s="103"/>
      <c r="B76" s="104"/>
      <c r="C76" s="105"/>
      <c r="D76" s="8"/>
      <c r="E76" s="8"/>
      <c r="F76" s="8"/>
      <c r="G76" s="8"/>
      <c r="H76" s="11"/>
      <c r="I76" s="109"/>
      <c r="J76" s="109"/>
      <c r="K76" s="11"/>
      <c r="L76" s="8"/>
      <c r="M76" s="8"/>
      <c r="N76" s="11"/>
      <c r="O76" s="8"/>
      <c r="P76" s="8"/>
      <c r="Q76" s="11"/>
      <c r="R76" s="8"/>
      <c r="S76" s="8"/>
      <c r="T76" s="11"/>
      <c r="U76" s="8"/>
      <c r="V76" s="8"/>
      <c r="W76" s="11"/>
      <c r="X76" s="106"/>
      <c r="Y76" s="107"/>
    </row>
    <row r="77" spans="1:25" ht="16.5">
      <c r="A77" s="103"/>
      <c r="B77" s="8"/>
      <c r="C77" s="109"/>
      <c r="D77" s="8"/>
      <c r="E77" s="8"/>
      <c r="F77" s="8"/>
      <c r="G77" s="8"/>
      <c r="H77" s="11"/>
      <c r="I77" s="110"/>
      <c r="J77" s="110"/>
      <c r="K77" s="11"/>
      <c r="L77" s="8"/>
      <c r="M77" s="8"/>
      <c r="N77" s="11"/>
      <c r="O77" s="8"/>
      <c r="P77" s="8"/>
      <c r="Q77" s="11"/>
      <c r="R77" s="8"/>
      <c r="S77" s="8"/>
      <c r="T77" s="11"/>
      <c r="U77" s="8"/>
      <c r="V77" s="8"/>
      <c r="W77" s="11"/>
      <c r="X77" s="106"/>
      <c r="Y77" s="107"/>
    </row>
    <row r="78" spans="1:25" ht="16.5">
      <c r="A78" s="103"/>
      <c r="B78" s="104"/>
      <c r="C78" s="105"/>
      <c r="D78" s="8"/>
      <c r="E78" s="8"/>
      <c r="F78" s="8"/>
      <c r="G78" s="8"/>
      <c r="H78" s="11"/>
      <c r="I78" s="111"/>
      <c r="J78" s="111"/>
      <c r="K78" s="11"/>
      <c r="L78" s="8"/>
      <c r="M78" s="8"/>
      <c r="N78" s="11"/>
      <c r="O78" s="8"/>
      <c r="P78" s="8"/>
      <c r="Q78" s="11"/>
      <c r="R78" s="8"/>
      <c r="S78" s="8"/>
      <c r="T78" s="11"/>
      <c r="U78" s="8"/>
      <c r="V78" s="8"/>
      <c r="W78" s="11"/>
      <c r="X78" s="106"/>
      <c r="Y78" s="107"/>
    </row>
    <row r="79" spans="1:25" ht="13.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101" ht="81" customHeight="1"/>
  </sheetData>
  <sheetProtection selectLockedCells="1" selectUnlockedCells="1"/>
  <printOptions horizontalCentered="1"/>
  <pageMargins left="0.5118055555555555" right="0.5118055555555555" top="0.7875" bottom="0.7875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2016-01-17T13:34:47Z</cp:lastPrinted>
  <dcterms:modified xsi:type="dcterms:W3CDTF">2016-01-17T18:23:25Z</dcterms:modified>
  <cp:category/>
  <cp:version/>
  <cp:contentType/>
  <cp:contentStatus/>
  <cp:revision>2</cp:revision>
</cp:coreProperties>
</file>