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áklad" sheetId="1" r:id="rId1"/>
    <sheet name="výsledkovka" sheetId="2" r:id="rId2"/>
    <sheet name="VC 17.list." sheetId="3" r:id="rId3"/>
    <sheet name="III.kolo" sheetId="4" r:id="rId4"/>
    <sheet name="IV.kolo" sheetId="5" r:id="rId5"/>
    <sheet name="V.kolo" sheetId="6" r:id="rId6"/>
    <sheet name="VI.kolo" sheetId="7" r:id="rId7"/>
    <sheet name="VII.kolo" sheetId="8" r:id="rId8"/>
  </sheets>
  <definedNames/>
  <calcPr fullCalcOnLoad="1"/>
</workbook>
</file>

<file path=xl/sharedStrings.xml><?xml version="1.0" encoding="utf-8"?>
<sst xmlns="http://schemas.openxmlformats.org/spreadsheetml/2006/main" count="1403" uniqueCount="219">
  <si>
    <t>Chomutovská extraliga - startovní listina I. kolo</t>
  </si>
  <si>
    <t>Místo: Chomutov</t>
  </si>
  <si>
    <t>Datum: 25.10.2015</t>
  </si>
  <si>
    <t>Vzpi 40,60, Vzpu 40,60</t>
  </si>
  <si>
    <t>I.směna</t>
  </si>
  <si>
    <t>I</t>
  </si>
  <si>
    <t>II</t>
  </si>
  <si>
    <t>III</t>
  </si>
  <si>
    <t>IV</t>
  </si>
  <si>
    <t>V</t>
  </si>
  <si>
    <t>VI</t>
  </si>
  <si>
    <t>start.č.</t>
  </si>
  <si>
    <t>čísla terčů</t>
  </si>
  <si>
    <t>jméno + příjmení + disciplina</t>
  </si>
  <si>
    <t>č. střel. pr./klub</t>
  </si>
  <si>
    <t>rok nar.</t>
  </si>
  <si>
    <t>1.</t>
  </si>
  <si>
    <t>2.</t>
  </si>
  <si>
    <t>C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</si>
  <si>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</si>
  <si>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</si>
  <si>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</si>
  <si>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</si>
  <si>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</si>
  <si>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</si>
  <si>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</si>
  <si>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</si>
  <si>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</si>
  <si>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</si>
  <si>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</si>
  <si>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CT</t>
  </si>
  <si>
    <t>Vzpi 40, Vzpu 40,</t>
  </si>
  <si>
    <t>II.směna</t>
  </si>
  <si>
    <t>III.směna</t>
  </si>
  <si>
    <t>IV.směna</t>
  </si>
  <si>
    <t>VC 17. listopadu</t>
  </si>
  <si>
    <t>Datum:17.11.2015</t>
  </si>
  <si>
    <t>Kategorie: Muži, Junioři, Senioři</t>
  </si>
  <si>
    <t xml:space="preserve">Nikolajev Nikolay VzPi 60 </t>
  </si>
  <si>
    <t>40537/0893 PH</t>
  </si>
  <si>
    <t>Polách Jan VzPi 60</t>
  </si>
  <si>
    <t>38840/ 0543 Louny</t>
  </si>
  <si>
    <t>Packan Petr VzPi 60</t>
  </si>
  <si>
    <t>02726/0069 Duel PH</t>
  </si>
  <si>
    <t>Filipovský Jiří VzPi 60</t>
  </si>
  <si>
    <t>29592/0715 Bílina</t>
  </si>
  <si>
    <t>Bláha Tomáš VzPi 60</t>
  </si>
  <si>
    <t>12725/0038 Ústí</t>
  </si>
  <si>
    <t>Ing. Kousal Vladimír VzPi 60</t>
  </si>
  <si>
    <t>02539/0405 Chomutov</t>
  </si>
  <si>
    <t>Ing.Arnold Ctibor VzPi 60</t>
  </si>
  <si>
    <t>35066/0657 Teplice</t>
  </si>
  <si>
    <t>Trnka Tomáš VzPi 60</t>
  </si>
  <si>
    <t>25312/0069 Duel PH</t>
  </si>
  <si>
    <t>Hubáček Pavel VzPi 60</t>
  </si>
  <si>
    <t>32651/0715 Bílina</t>
  </si>
  <si>
    <t>Ing.Dočkal Jan VzPi 60</t>
  </si>
  <si>
    <t>35211/ 0294 Meziboří</t>
  </si>
  <si>
    <t>Ing. Fidler Tomáš Vzpi 60</t>
  </si>
  <si>
    <t>34943/0019 Boletice</t>
  </si>
  <si>
    <t>Mgr. Plamen Petkov VzPi 60</t>
  </si>
  <si>
    <t>32516/0069 Praha</t>
  </si>
  <si>
    <t>Kučera Ladislav VzPi 60</t>
  </si>
  <si>
    <t>19431/0038 Ústí</t>
  </si>
  <si>
    <t>Ruffer Jaroslav VzPi 60</t>
  </si>
  <si>
    <t>28336/0019 Boletice</t>
  </si>
  <si>
    <t>Rudolf Keller VzPi 60</t>
  </si>
  <si>
    <t>37828/0294 Meziboří</t>
  </si>
  <si>
    <t>Bernáth Milan VzPi 60</t>
  </si>
  <si>
    <t>01794/0038 Ústí</t>
  </si>
  <si>
    <t>Hlaváček Zdeněk VzPi 60</t>
  </si>
  <si>
    <t>17785/0523 Duchcov</t>
  </si>
  <si>
    <t>Šlechta Pavel VzPi 60</t>
  </si>
  <si>
    <t>36947/0543 Louny</t>
  </si>
  <si>
    <t>Zdeněk Isák VzPi 60</t>
  </si>
  <si>
    <t>11835/0630 Kadaň</t>
  </si>
  <si>
    <t>Ing. Krása Jaroslav VzPi 60</t>
  </si>
  <si>
    <t>17071/0657 Teplice</t>
  </si>
  <si>
    <t>Souček Otakar VzPi 60</t>
  </si>
  <si>
    <t>39710/0023 PH 6</t>
  </si>
  <si>
    <t xml:space="preserve">Karpíšek Břetislav VzPi 60 </t>
  </si>
  <si>
    <t>10389/0797 Vysoká Pec</t>
  </si>
  <si>
    <t>Mgr.Kos Petr VzPi 60</t>
  </si>
  <si>
    <t>22269/0251 Slaný</t>
  </si>
  <si>
    <t>Křikava Ivan VzPi 60</t>
  </si>
  <si>
    <t>41071/0069 Duel PH</t>
  </si>
  <si>
    <t>Černý Zdeněk Vzpi 60</t>
  </si>
  <si>
    <t>39763/0543 Louny</t>
  </si>
  <si>
    <t>Ambrož David VzPi 60</t>
  </si>
  <si>
    <t>40186/0523 Duchcov</t>
  </si>
  <si>
    <t>Buček Petr VzPi 60</t>
  </si>
  <si>
    <t>39711/0023 PH 6</t>
  </si>
  <si>
    <t>Brejša Petr VzPi 60</t>
  </si>
  <si>
    <t>32469/0023 PH 6</t>
  </si>
  <si>
    <t>Jíša Jakub VzPi 60</t>
  </si>
  <si>
    <t>33554/0543 Louny</t>
  </si>
  <si>
    <t>Beneš Milan VzPi 60</t>
  </si>
  <si>
    <t>39326/0543 Louny</t>
  </si>
  <si>
    <t>Cvrk Miloš VzPi 60</t>
  </si>
  <si>
    <t>03751/0023 PH 6</t>
  </si>
  <si>
    <t>Johanson Ralf  VzPi 60</t>
  </si>
  <si>
    <t>40633/0023 PH 6</t>
  </si>
  <si>
    <t>Krystyník Miroslav VzPi60</t>
  </si>
  <si>
    <t>04052/0294 Meziboří</t>
  </si>
  <si>
    <t>Neudert                        VzPi 60</t>
  </si>
  <si>
    <t>NČ/0523 Duchcov</t>
  </si>
  <si>
    <t>Kategorie: Dorost</t>
  </si>
  <si>
    <t>Jakub Rottenberg VzPi 40</t>
  </si>
  <si>
    <t>39538/0405 Chomutov</t>
  </si>
  <si>
    <t>Boháček Zdeněk VzPi 40</t>
  </si>
  <si>
    <t>39421/0019 Boletice</t>
  </si>
  <si>
    <t>Chovancová Bára VzPi 40</t>
  </si>
  <si>
    <t>40687/0038 Ústí</t>
  </si>
  <si>
    <t>Krejčí Dalibor VzPi 40</t>
  </si>
  <si>
    <t>40209/0543 Louny</t>
  </si>
  <si>
    <t>Holub Ondřej VzPi 40</t>
  </si>
  <si>
    <t>40686/0038 Ústí</t>
  </si>
  <si>
    <t>Beneš Michal VzPi 40</t>
  </si>
  <si>
    <t>39148/ 0543 Louny</t>
  </si>
  <si>
    <t>Černá Tereza VzPi 40</t>
  </si>
  <si>
    <t>40048/ 0543 Louny</t>
  </si>
  <si>
    <t>Janouchová Natálie VzPi 40</t>
  </si>
  <si>
    <t>40565/0650 Kadaň</t>
  </si>
  <si>
    <t>Adéla Bláhová VzPi 40</t>
  </si>
  <si>
    <t>40688/0038 Ústí</t>
  </si>
  <si>
    <t>Petráková Michaela VzPi 40</t>
  </si>
  <si>
    <t>40983/0038 Ústí</t>
  </si>
  <si>
    <t>Rosíval Filip VzPi 40</t>
  </si>
  <si>
    <t>40058/0405 Chomutov</t>
  </si>
  <si>
    <t>Šubrt Karel VzPi 40</t>
  </si>
  <si>
    <t>NČ/0543 Louny</t>
  </si>
  <si>
    <t>Němeček Václav VzPi 40</t>
  </si>
  <si>
    <t>Urbanczyk Petr VzPi 40</t>
  </si>
  <si>
    <t>Kopřiva Petr VzPi 40</t>
  </si>
  <si>
    <t>Novák Vít VzPi 40</t>
  </si>
  <si>
    <t>40593/0405 Chomutov</t>
  </si>
  <si>
    <t>Dobnerová Eliška VzPi 40</t>
  </si>
  <si>
    <t>NČ/0038 Ústí</t>
  </si>
  <si>
    <t>Petrů Matěj VzPi 40</t>
  </si>
  <si>
    <t>41041/0405 Chomutov</t>
  </si>
  <si>
    <t>Vavroušková Michaela VzPi 40</t>
  </si>
  <si>
    <t>Zavázal Jaroslav VzPi 60</t>
  </si>
  <si>
    <t>N.Č/0523 Duchcov</t>
  </si>
  <si>
    <t>Kategorie: Ženy, Juniorky</t>
  </si>
  <si>
    <t>Červenková Renata VzPi 40</t>
  </si>
  <si>
    <t>40692/0069 Duel PH</t>
  </si>
  <si>
    <t>Mgr. Vrtišková Renata VzPi 40</t>
  </si>
  <si>
    <t>17780/0069 Praha</t>
  </si>
  <si>
    <t>Krystyníková Hana VzPi 40</t>
  </si>
  <si>
    <t>04061/0294 Meziboří</t>
  </si>
  <si>
    <t>Kořínková Anna VzPi 40</t>
  </si>
  <si>
    <t>40408/0405 Chomutov</t>
  </si>
  <si>
    <t>Kosová Petra VzPi 40</t>
  </si>
  <si>
    <t>39791/0251 Slaný</t>
  </si>
  <si>
    <t>Dragounová Jana VzPi 40</t>
  </si>
  <si>
    <t>40185/0523 Duchcov</t>
  </si>
  <si>
    <t>Černá Markéta VzPi 40</t>
  </si>
  <si>
    <t>40210/ 0543 Louny</t>
  </si>
  <si>
    <t>Banyová Erika VzPi 40</t>
  </si>
  <si>
    <t>AVZO Duchcov</t>
  </si>
  <si>
    <t>Neudertová                 VzPi 40</t>
  </si>
  <si>
    <t>Hlavní rozhodčí: Jan Bauer – č.0191</t>
  </si>
  <si>
    <t>Družstva – Pohár Ústeckého kraje – 1. kolo</t>
  </si>
  <si>
    <t>poř.</t>
  </si>
  <si>
    <t xml:space="preserve">Název </t>
  </si>
  <si>
    <t>Příjmení, Jméno</t>
  </si>
  <si>
    <t>č. střel. Pr./klub</t>
  </si>
  <si>
    <t>výkon</t>
  </si>
  <si>
    <t>bonus</t>
  </si>
  <si>
    <t>Družstvo celkem</t>
  </si>
  <si>
    <t>Duchcov A</t>
  </si>
  <si>
    <t>Dragounová Jana</t>
  </si>
  <si>
    <t>Hlaváček Zdeněk</t>
  </si>
  <si>
    <t>Urbanczyk Petr</t>
  </si>
  <si>
    <t>Chomutov "A"</t>
  </si>
  <si>
    <t>Kousal Vladimír, Ing.</t>
  </si>
  <si>
    <t>Rottenberg Jakub</t>
  </si>
  <si>
    <t>Rosíval Filip</t>
  </si>
  <si>
    <t>Chomutov "B"</t>
  </si>
  <si>
    <t>Kořínková Anna</t>
  </si>
  <si>
    <t>Novák Vít</t>
  </si>
  <si>
    <t>Petrů Matěj</t>
  </si>
  <si>
    <t>Louny "A"</t>
  </si>
  <si>
    <t>Polách Jan</t>
  </si>
  <si>
    <t>Beneš Michal</t>
  </si>
  <si>
    <t>Krejčí Dalibor</t>
  </si>
  <si>
    <t>Louny "B"</t>
  </si>
  <si>
    <t>Černý Zdeněk</t>
  </si>
  <si>
    <t>Černá Markéta</t>
  </si>
  <si>
    <t>Černá Tereza</t>
  </si>
  <si>
    <t>Ústí "B"</t>
  </si>
  <si>
    <t>Bláha Tomáš</t>
  </si>
  <si>
    <t>Bláhová Adéla</t>
  </si>
  <si>
    <t>Chovancová Bára</t>
  </si>
  <si>
    <t>Ústí "K"</t>
  </si>
  <si>
    <t>Kučera Ladislav</t>
  </si>
  <si>
    <t>Holub Ondřej</t>
  </si>
  <si>
    <t>Petráková Michaela</t>
  </si>
  <si>
    <t>Boletice</t>
  </si>
  <si>
    <t>Fidler Tomáš</t>
  </si>
  <si>
    <t>Ruffer Jaroslav</t>
  </si>
  <si>
    <t>Boháček Zdeněk ml.</t>
  </si>
  <si>
    <t>Duchcov C</t>
  </si>
  <si>
    <t>Duchcov B</t>
  </si>
  <si>
    <t>Místo: Louny – Chomutov</t>
  </si>
  <si>
    <t>Datum: 17.11.2015</t>
  </si>
  <si>
    <t>VzPi 60/40</t>
  </si>
  <si>
    <t>Mgr. Vrtíšková Renata VzPi 40</t>
  </si>
  <si>
    <t>Hl. rozhodčí: Jan Bauer: č.0191</t>
  </si>
  <si>
    <t>Chomutovská extraliga - startovní listina III. kolo</t>
  </si>
  <si>
    <t>Datum: 28.11.2015</t>
  </si>
  <si>
    <t>Chomutovská extraliga - startovní listina IV. kolo</t>
  </si>
  <si>
    <t>Datum: 6.12.2015</t>
  </si>
  <si>
    <t>Chomutovská extraliga - startovní listina V. kolo</t>
  </si>
  <si>
    <t>Datum: 3.1.2016</t>
  </si>
  <si>
    <t>Chomutovská extraliga - startovní listina VI. kolo</t>
  </si>
  <si>
    <t>Datum: 24.1.2016</t>
  </si>
  <si>
    <t>Chomutovská extraliga - startovní listina VII. kolo</t>
  </si>
  <si>
    <t>Datum: 6.2.2016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</si>
</sst>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??/??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0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left"/>
    </xf>
    <xf numFmtId="164" fontId="7" fillId="0" borderId="0" xfId="0" applyFont="1" applyFill="1" applyAlignment="1">
      <alignment horizontal="left"/>
    </xf>
    <xf numFmtId="164" fontId="4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9" fillId="0" borderId="5" xfId="0" applyFont="1" applyBorder="1" applyAlignment="1">
      <alignment/>
    </xf>
    <xf numFmtId="164" fontId="9" fillId="0" borderId="6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10" fillId="0" borderId="5" xfId="0" applyFont="1" applyBorder="1" applyAlignment="1">
      <alignment/>
    </xf>
    <xf numFmtId="164" fontId="9" fillId="0" borderId="11" xfId="0" applyFont="1" applyFill="1" applyBorder="1" applyAlignment="1">
      <alignment/>
    </xf>
    <xf numFmtId="164" fontId="8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8" fillId="0" borderId="15" xfId="0" applyFont="1" applyBorder="1" applyAlignment="1">
      <alignment horizontal="right"/>
    </xf>
    <xf numFmtId="164" fontId="0" fillId="0" borderId="16" xfId="0" applyFont="1" applyBorder="1" applyAlignment="1">
      <alignment horizontal="center"/>
    </xf>
    <xf numFmtId="164" fontId="0" fillId="0" borderId="14" xfId="0" applyBorder="1" applyAlignment="1">
      <alignment/>
    </xf>
    <xf numFmtId="164" fontId="0" fillId="0" borderId="16" xfId="0" applyBorder="1" applyAlignment="1">
      <alignment/>
    </xf>
    <xf numFmtId="164" fontId="8" fillId="0" borderId="2" xfId="0" applyFont="1" applyBorder="1" applyAlignment="1">
      <alignment/>
    </xf>
    <xf numFmtId="164" fontId="0" fillId="0" borderId="14" xfId="0" applyBorder="1" applyAlignment="1">
      <alignment/>
    </xf>
    <xf numFmtId="164" fontId="8" fillId="0" borderId="17" xfId="0" applyFont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17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8" fillId="0" borderId="23" xfId="0" applyFont="1" applyBorder="1" applyAlignment="1">
      <alignment/>
    </xf>
    <xf numFmtId="164" fontId="0" fillId="0" borderId="21" xfId="0" applyBorder="1" applyAlignment="1">
      <alignment/>
    </xf>
    <xf numFmtId="164" fontId="0" fillId="0" borderId="24" xfId="0" applyFont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26" xfId="0" applyFont="1" applyFill="1" applyBorder="1" applyAlignment="1">
      <alignment/>
    </xf>
    <xf numFmtId="164" fontId="0" fillId="0" borderId="27" xfId="0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0" fillId="0" borderId="24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7" xfId="0" applyFill="1" applyBorder="1" applyAlignment="1">
      <alignment horizontal="center"/>
    </xf>
    <xf numFmtId="164" fontId="0" fillId="0" borderId="24" xfId="0" applyBorder="1" applyAlignment="1">
      <alignment/>
    </xf>
    <xf numFmtId="164" fontId="0" fillId="0" borderId="24" xfId="0" applyBorder="1" applyAlignment="1">
      <alignment horizontal="right"/>
    </xf>
    <xf numFmtId="164" fontId="0" fillId="0" borderId="21" xfId="0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17" xfId="0" applyBorder="1" applyAlignment="1">
      <alignment horizontal="right"/>
    </xf>
    <xf numFmtId="164" fontId="8" fillId="0" borderId="30" xfId="0" applyFont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0" fillId="0" borderId="31" xfId="0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24" xfId="0" applyFont="1" applyBorder="1" applyAlignment="1">
      <alignment horizontal="right"/>
    </xf>
    <xf numFmtId="164" fontId="0" fillId="0" borderId="21" xfId="0" applyFont="1" applyBorder="1" applyAlignment="1">
      <alignment horizontal="right"/>
    </xf>
    <xf numFmtId="164" fontId="8" fillId="0" borderId="32" xfId="0" applyFont="1" applyBorder="1" applyAlignment="1">
      <alignment horizontal="right"/>
    </xf>
    <xf numFmtId="164" fontId="0" fillId="0" borderId="22" xfId="0" applyFont="1" applyBorder="1" applyAlignment="1">
      <alignment horizontal="right"/>
    </xf>
    <xf numFmtId="164" fontId="8" fillId="0" borderId="22" xfId="0" applyFont="1" applyBorder="1" applyAlignment="1">
      <alignment/>
    </xf>
    <xf numFmtId="164" fontId="0" fillId="0" borderId="17" xfId="0" applyFont="1" applyBorder="1" applyAlignment="1">
      <alignment/>
    </xf>
    <xf numFmtId="164" fontId="8" fillId="0" borderId="8" xfId="0" applyFont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33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34" xfId="0" applyFont="1" applyBorder="1" applyAlignment="1">
      <alignment horizontal="right"/>
    </xf>
    <xf numFmtId="164" fontId="0" fillId="0" borderId="35" xfId="0" applyFont="1" applyBorder="1" applyAlignment="1">
      <alignment horizontal="right"/>
    </xf>
    <xf numFmtId="164" fontId="8" fillId="0" borderId="34" xfId="0" applyFont="1" applyBorder="1" applyAlignment="1">
      <alignment horizontal="right"/>
    </xf>
    <xf numFmtId="164" fontId="0" fillId="0" borderId="36" xfId="0" applyFont="1" applyBorder="1" applyAlignment="1">
      <alignment horizontal="right"/>
    </xf>
    <xf numFmtId="164" fontId="0" fillId="0" borderId="37" xfId="0" applyBorder="1" applyAlignment="1">
      <alignment horizontal="right"/>
    </xf>
    <xf numFmtId="164" fontId="0" fillId="0" borderId="35" xfId="0" applyBorder="1" applyAlignment="1">
      <alignment horizontal="right"/>
    </xf>
    <xf numFmtId="164" fontId="0" fillId="0" borderId="36" xfId="0" applyBorder="1" applyAlignment="1">
      <alignment horizontal="right"/>
    </xf>
    <xf numFmtId="164" fontId="8" fillId="0" borderId="37" xfId="0" applyFont="1" applyBorder="1" applyAlignment="1">
      <alignment/>
    </xf>
    <xf numFmtId="164" fontId="0" fillId="0" borderId="38" xfId="0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12" xfId="0" applyFont="1" applyFill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39" xfId="0" applyFont="1" applyBorder="1" applyAlignment="1">
      <alignment horizontal="center"/>
    </xf>
    <xf numFmtId="164" fontId="0" fillId="0" borderId="25" xfId="0" applyFont="1" applyFill="1" applyBorder="1" applyAlignment="1">
      <alignment/>
    </xf>
    <xf numFmtId="164" fontId="0" fillId="0" borderId="25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33" xfId="0" applyFont="1" applyFill="1" applyBorder="1" applyAlignment="1">
      <alignment/>
    </xf>
    <xf numFmtId="164" fontId="0" fillId="0" borderId="32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40" xfId="0" applyFont="1" applyFill="1" applyBorder="1" applyAlignment="1">
      <alignment/>
    </xf>
    <xf numFmtId="164" fontId="0" fillId="0" borderId="40" xfId="0" applyFont="1" applyBorder="1" applyAlignment="1">
      <alignment horizontal="center"/>
    </xf>
    <xf numFmtId="164" fontId="0" fillId="0" borderId="33" xfId="0" applyFont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32" xfId="0" applyFont="1" applyFill="1" applyBorder="1" applyAlignment="1">
      <alignment horizontal="center"/>
    </xf>
    <xf numFmtId="164" fontId="0" fillId="0" borderId="41" xfId="0" applyFont="1" applyFill="1" applyBorder="1" applyAlignment="1">
      <alignment/>
    </xf>
    <xf numFmtId="164" fontId="0" fillId="0" borderId="42" xfId="0" applyFont="1" applyBorder="1" applyAlignment="1">
      <alignment horizontal="center"/>
    </xf>
    <xf numFmtId="164" fontId="0" fillId="0" borderId="41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8" fillId="0" borderId="0" xfId="0" applyFont="1" applyBorder="1" applyAlignment="1">
      <alignment horizontal="right"/>
    </xf>
    <xf numFmtId="164" fontId="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11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6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10" xfId="0" applyBorder="1" applyAlignment="1">
      <alignment horizontal="right"/>
    </xf>
    <xf numFmtId="164" fontId="0" fillId="0" borderId="38" xfId="0" applyBorder="1" applyAlignment="1">
      <alignment horizontal="right"/>
    </xf>
    <xf numFmtId="164" fontId="8" fillId="0" borderId="10" xfId="0" applyFont="1" applyBorder="1" applyAlignment="1">
      <alignment horizontal="right"/>
    </xf>
    <xf numFmtId="164" fontId="0" fillId="0" borderId="43" xfId="0" applyBorder="1" applyAlignment="1">
      <alignment horizontal="right"/>
    </xf>
    <xf numFmtId="164" fontId="0" fillId="0" borderId="8" xfId="0" applyBorder="1" applyAlignment="1">
      <alignment horizontal="right"/>
    </xf>
    <xf numFmtId="165" fontId="0" fillId="0" borderId="21" xfId="0" applyNumberFormat="1" applyBorder="1" applyAlignment="1">
      <alignment/>
    </xf>
    <xf numFmtId="164" fontId="0" fillId="0" borderId="44" xfId="0" applyFont="1" applyBorder="1" applyAlignment="1">
      <alignment horizontal="center"/>
    </xf>
    <xf numFmtId="164" fontId="0" fillId="0" borderId="28" xfId="0" applyFont="1" applyBorder="1" applyAlignment="1">
      <alignment/>
    </xf>
    <xf numFmtId="164" fontId="0" fillId="0" borderId="28" xfId="0" applyFill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46" xfId="0" applyFont="1" applyBorder="1" applyAlignment="1">
      <alignment horizontal="center"/>
    </xf>
    <xf numFmtId="164" fontId="0" fillId="0" borderId="47" xfId="0" applyFont="1" applyBorder="1" applyAlignment="1">
      <alignment horizontal="center"/>
    </xf>
    <xf numFmtId="164" fontId="0" fillId="0" borderId="44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0" fillId="0" borderId="2" xfId="0" applyFill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37" xfId="0" applyFont="1" applyFill="1" applyBorder="1" applyAlignment="1">
      <alignment/>
    </xf>
    <xf numFmtId="164" fontId="0" fillId="0" borderId="31" xfId="0" applyFont="1" applyFill="1" applyBorder="1" applyAlignment="1">
      <alignment/>
    </xf>
    <xf numFmtId="164" fontId="0" fillId="0" borderId="48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13" fillId="0" borderId="0" xfId="0" applyFont="1" applyAlignment="1">
      <alignment/>
    </xf>
    <xf numFmtId="164" fontId="13" fillId="0" borderId="5" xfId="0" applyFont="1" applyBorder="1" applyAlignment="1">
      <alignment/>
    </xf>
    <xf numFmtId="164" fontId="0" fillId="0" borderId="28" xfId="0" applyFont="1" applyFill="1" applyBorder="1" applyAlignment="1">
      <alignment/>
    </xf>
    <xf numFmtId="164" fontId="13" fillId="0" borderId="6" xfId="0" applyFont="1" applyBorder="1" applyAlignment="1">
      <alignment horizontal="right"/>
    </xf>
    <xf numFmtId="164" fontId="0" fillId="0" borderId="23" xfId="0" applyFont="1" applyBorder="1" applyAlignment="1">
      <alignment/>
    </xf>
    <xf numFmtId="164" fontId="0" fillId="0" borderId="27" xfId="0" applyFont="1" applyBorder="1" applyAlignment="1">
      <alignment horizontal="center"/>
    </xf>
    <xf numFmtId="164" fontId="8" fillId="0" borderId="26" xfId="0" applyFont="1" applyFill="1" applyBorder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0" borderId="49" xfId="0" applyFont="1" applyBorder="1" applyAlignment="1">
      <alignment horizontal="center"/>
    </xf>
    <xf numFmtId="164" fontId="0" fillId="0" borderId="50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44" xfId="0" applyBorder="1" applyAlignment="1">
      <alignment horizontal="center"/>
    </xf>
    <xf numFmtId="164" fontId="8" fillId="0" borderId="48" xfId="0" applyFont="1" applyBorder="1" applyAlignment="1">
      <alignment horizontal="right"/>
    </xf>
    <xf numFmtId="164" fontId="8" fillId="0" borderId="26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34" xfId="0" applyBorder="1" applyAlignment="1">
      <alignment horizontal="right"/>
    </xf>
    <xf numFmtId="164" fontId="9" fillId="0" borderId="51" xfId="0" applyFont="1" applyBorder="1" applyAlignment="1">
      <alignment horizontal="center"/>
    </xf>
    <xf numFmtId="164" fontId="0" fillId="0" borderId="52" xfId="0" applyBorder="1" applyAlignment="1">
      <alignment horizontal="center" vertical="center"/>
    </xf>
    <xf numFmtId="164" fontId="14" fillId="0" borderId="53" xfId="0" applyFont="1" applyBorder="1" applyAlignment="1">
      <alignment horizontal="center" vertical="center" wrapText="1"/>
    </xf>
    <xf numFmtId="164" fontId="0" fillId="0" borderId="54" xfId="0" applyFont="1" applyBorder="1" applyAlignment="1">
      <alignment/>
    </xf>
    <xf numFmtId="164" fontId="0" fillId="0" borderId="55" xfId="0" applyFont="1" applyBorder="1" applyAlignment="1">
      <alignment horizontal="center"/>
    </xf>
    <xf numFmtId="164" fontId="0" fillId="0" borderId="55" xfId="0" applyBorder="1" applyAlignment="1">
      <alignment horizontal="center"/>
    </xf>
    <xf numFmtId="164" fontId="8" fillId="0" borderId="11" xfId="0" applyFont="1" applyBorder="1" applyAlignment="1">
      <alignment horizontal="center" vertical="center"/>
    </xf>
    <xf numFmtId="164" fontId="0" fillId="0" borderId="30" xfId="0" applyFont="1" applyBorder="1" applyAlignment="1">
      <alignment/>
    </xf>
    <xf numFmtId="164" fontId="0" fillId="0" borderId="56" xfId="0" applyFont="1" applyBorder="1" applyAlignment="1">
      <alignment/>
    </xf>
    <xf numFmtId="164" fontId="0" fillId="0" borderId="57" xfId="0" applyFont="1" applyBorder="1" applyAlignment="1">
      <alignment/>
    </xf>
    <xf numFmtId="164" fontId="0" fillId="0" borderId="58" xfId="0" applyFont="1" applyBorder="1" applyAlignment="1">
      <alignment horizontal="center"/>
    </xf>
    <xf numFmtId="164" fontId="0" fillId="0" borderId="55" xfId="0" applyFont="1" applyBorder="1" applyAlignment="1">
      <alignment/>
    </xf>
    <xf numFmtId="164" fontId="0" fillId="0" borderId="55" xfId="0" applyFont="1" applyFill="1" applyBorder="1" applyAlignment="1">
      <alignment horizontal="center"/>
    </xf>
    <xf numFmtId="164" fontId="0" fillId="0" borderId="58" xfId="0" applyFont="1" applyBorder="1" applyAlignment="1">
      <alignment/>
    </xf>
    <xf numFmtId="164" fontId="0" fillId="0" borderId="56" xfId="0" applyFont="1" applyBorder="1" applyAlignment="1">
      <alignment horizontal="center"/>
    </xf>
    <xf numFmtId="164" fontId="0" fillId="0" borderId="55" xfId="0" applyFill="1" applyBorder="1" applyAlignment="1">
      <alignment horizontal="center"/>
    </xf>
    <xf numFmtId="164" fontId="0" fillId="0" borderId="56" xfId="0" applyFont="1" applyFill="1" applyBorder="1" applyAlignment="1">
      <alignment horizontal="center"/>
    </xf>
    <xf numFmtId="164" fontId="0" fillId="0" borderId="58" xfId="0" applyFont="1" applyFill="1" applyBorder="1" applyAlignment="1">
      <alignment horizontal="center"/>
    </xf>
    <xf numFmtId="164" fontId="0" fillId="0" borderId="36" xfId="0" applyBorder="1" applyAlignment="1">
      <alignment horizontal="center" vertical="center"/>
    </xf>
    <xf numFmtId="164" fontId="0" fillId="0" borderId="59" xfId="0" applyFont="1" applyBorder="1" applyAlignment="1">
      <alignment horizontal="center" vertical="center"/>
    </xf>
    <xf numFmtId="164" fontId="0" fillId="0" borderId="60" xfId="0" applyFont="1" applyBorder="1" applyAlignment="1">
      <alignment/>
    </xf>
    <xf numFmtId="164" fontId="8" fillId="0" borderId="35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53" xfId="0" applyFont="1" applyBorder="1" applyAlignment="1">
      <alignment horizontal="center" vertical="center"/>
    </xf>
    <xf numFmtId="164" fontId="0" fillId="0" borderId="53" xfId="0" applyBorder="1" applyAlignment="1">
      <alignment horizontal="center"/>
    </xf>
    <xf numFmtId="164" fontId="0" fillId="0" borderId="59" xfId="0" applyBorder="1" applyAlignment="1">
      <alignment horizontal="center"/>
    </xf>
    <xf numFmtId="164" fontId="0" fillId="0" borderId="61" xfId="0" applyFont="1" applyBorder="1" applyAlignment="1">
      <alignment horizontal="center"/>
    </xf>
    <xf numFmtId="164" fontId="0" fillId="0" borderId="25" xfId="0" applyBorder="1" applyAlignment="1">
      <alignment/>
    </xf>
    <xf numFmtId="164" fontId="0" fillId="0" borderId="5" xfId="0" applyBorder="1" applyAlignment="1">
      <alignment horizontal="center"/>
    </xf>
    <xf numFmtId="164" fontId="0" fillId="0" borderId="62" xfId="0" applyBorder="1" applyAlignment="1">
      <alignment horizontal="center"/>
    </xf>
    <xf numFmtId="164" fontId="0" fillId="0" borderId="63" xfId="0" applyBorder="1" applyAlignment="1">
      <alignment horizontal="center"/>
    </xf>
    <xf numFmtId="164" fontId="8" fillId="0" borderId="63" xfId="0" applyFont="1" applyBorder="1" applyAlignment="1">
      <alignment horizontal="center" vertical="center"/>
    </xf>
    <xf numFmtId="164" fontId="0" fillId="0" borderId="61" xfId="0" applyBorder="1" applyAlignment="1">
      <alignment/>
    </xf>
    <xf numFmtId="164" fontId="8" fillId="0" borderId="44" xfId="0" applyFont="1" applyBorder="1" applyAlignment="1">
      <alignment horizontal="center"/>
    </xf>
    <xf numFmtId="164" fontId="0" fillId="0" borderId="45" xfId="0" applyBorder="1" applyAlignment="1">
      <alignment horizontal="right"/>
    </xf>
    <xf numFmtId="164" fontId="0" fillId="0" borderId="46" xfId="0" applyBorder="1" applyAlignment="1">
      <alignment horizontal="right"/>
    </xf>
    <xf numFmtId="164" fontId="0" fillId="0" borderId="47" xfId="0" applyBorder="1" applyAlignment="1">
      <alignment horizontal="right"/>
    </xf>
    <xf numFmtId="164" fontId="0" fillId="0" borderId="44" xfId="0" applyBorder="1" applyAlignment="1">
      <alignment horizontal="right"/>
    </xf>
    <xf numFmtId="164" fontId="8" fillId="0" borderId="64" xfId="0" applyFont="1" applyBorder="1" applyAlignment="1">
      <alignment/>
    </xf>
    <xf numFmtId="164" fontId="0" fillId="0" borderId="46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33" xfId="0" applyFill="1" applyBorder="1" applyAlignment="1">
      <alignment horizontal="center"/>
    </xf>
    <xf numFmtId="164" fontId="0" fillId="0" borderId="38" xfId="0" applyFont="1" applyBorder="1" applyAlignment="1">
      <alignment horizontal="center"/>
    </xf>
    <xf numFmtId="164" fontId="0" fillId="0" borderId="43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38" xfId="0" applyBorder="1" applyAlignment="1">
      <alignment/>
    </xf>
    <xf numFmtId="164" fontId="0" fillId="0" borderId="43" xfId="0" applyBorder="1" applyAlignment="1">
      <alignment/>
    </xf>
    <xf numFmtId="164" fontId="8" fillId="0" borderId="8" xfId="0" applyFont="1" applyBorder="1" applyAlignment="1">
      <alignment/>
    </xf>
    <xf numFmtId="164" fontId="8" fillId="0" borderId="23" xfId="0" applyFont="1" applyBorder="1" applyAlignment="1">
      <alignment horizontal="center"/>
    </xf>
    <xf numFmtId="164" fontId="0" fillId="0" borderId="49" xfId="0" applyBorder="1" applyAlignment="1">
      <alignment/>
    </xf>
    <xf numFmtId="164" fontId="0" fillId="0" borderId="34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36" xfId="0" applyFont="1" applyBorder="1" applyAlignment="1">
      <alignment horizontal="center"/>
    </xf>
    <xf numFmtId="164" fontId="0" fillId="0" borderId="37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13" xfId="0" applyBorder="1" applyAlignment="1">
      <alignment horizontal="center"/>
    </xf>
    <xf numFmtId="164" fontId="0" fillId="0" borderId="20" xfId="0" applyBorder="1" applyAlignment="1">
      <alignment/>
    </xf>
    <xf numFmtId="164" fontId="0" fillId="0" borderId="31" xfId="0" applyFont="1" applyBorder="1" applyAlignment="1">
      <alignment/>
    </xf>
    <xf numFmtId="164" fontId="0" fillId="0" borderId="8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0" fillId="0" borderId="12" xfId="0" applyBorder="1" applyAlignment="1">
      <alignment horizontal="center"/>
    </xf>
    <xf numFmtId="164" fontId="0" fillId="0" borderId="65" xfId="0" applyFont="1" applyFill="1" applyBorder="1" applyAlignment="1">
      <alignment/>
    </xf>
    <xf numFmtId="164" fontId="0" fillId="0" borderId="65" xfId="0" applyFont="1" applyBorder="1" applyAlignment="1">
      <alignment horizontal="center"/>
    </xf>
    <xf numFmtId="164" fontId="0" fillId="0" borderId="32" xfId="0" applyFont="1" applyFill="1" applyBorder="1" applyAlignment="1">
      <alignment/>
    </xf>
    <xf numFmtId="164" fontId="0" fillId="0" borderId="15" xfId="0" applyBorder="1" applyAlignment="1">
      <alignment/>
    </xf>
    <xf numFmtId="164" fontId="0" fillId="0" borderId="32" xfId="0" applyFill="1" applyBorder="1" applyAlignment="1">
      <alignment/>
    </xf>
    <xf numFmtId="164" fontId="0" fillId="0" borderId="32" xfId="0" applyBorder="1" applyAlignment="1">
      <alignment/>
    </xf>
    <xf numFmtId="164" fontId="0" fillId="0" borderId="32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3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zoomScale="95" zoomScaleNormal="95" workbookViewId="0" topLeftCell="A6">
      <selection activeCell="A7" sqref="A7"/>
    </sheetView>
  </sheetViews>
  <sheetFormatPr defaultColWidth="9.140625" defaultRowHeight="15"/>
  <cols>
    <col min="1" max="1" width="5.00390625" style="0" customWidth="1"/>
    <col min="2" max="2" width="10.7109375" style="0" customWidth="1"/>
    <col min="3" max="3" width="27.00390625" style="0" customWidth="1"/>
    <col min="4" max="4" width="22.00390625" style="0" customWidth="1"/>
    <col min="5" max="5" width="6.28125" style="0" customWidth="1"/>
    <col min="6" max="7" width="3.57421875" style="0" customWidth="1"/>
    <col min="8" max="8" width="3.7109375" style="0" customWidth="1"/>
    <col min="9" max="10" width="3.57421875" style="0" customWidth="1"/>
    <col min="11" max="11" width="3.7109375" style="0" customWidth="1"/>
    <col min="12" max="23" width="3.57421875" style="0" customWidth="1"/>
    <col min="24" max="24" width="5.140625" style="0" customWidth="1"/>
    <col min="25" max="25" width="3.57421875" style="0" customWidth="1"/>
  </cols>
  <sheetData>
    <row r="1" spans="1:2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5" t="s">
        <v>3</v>
      </c>
      <c r="B4" s="5"/>
      <c r="C4" s="6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2.5">
      <c r="A5" s="8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>
      <c r="A6" s="9" t="s">
        <v>4</v>
      </c>
      <c r="B6" s="8"/>
      <c r="C6" s="8"/>
      <c r="D6" s="3"/>
      <c r="E6" s="3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4"/>
      <c r="Y6" s="4"/>
    </row>
    <row r="7" spans="6:23" ht="13.5">
      <c r="F7" s="12"/>
      <c r="G7" s="13" t="s">
        <v>5</v>
      </c>
      <c r="H7" s="14"/>
      <c r="I7" s="13"/>
      <c r="J7" s="13" t="s">
        <v>6</v>
      </c>
      <c r="K7" s="14"/>
      <c r="L7" s="13"/>
      <c r="M7" s="13" t="s">
        <v>7</v>
      </c>
      <c r="N7" s="14"/>
      <c r="O7" s="13"/>
      <c r="P7" s="13" t="s">
        <v>8</v>
      </c>
      <c r="Q7" s="14"/>
      <c r="R7" s="13"/>
      <c r="S7" s="13" t="s">
        <v>9</v>
      </c>
      <c r="T7" s="14"/>
      <c r="U7" s="13"/>
      <c r="V7" s="13" t="s">
        <v>10</v>
      </c>
      <c r="W7" s="14"/>
    </row>
    <row r="8" spans="1:25" ht="13.5">
      <c r="A8" s="15" t="s">
        <v>11</v>
      </c>
      <c r="B8" s="16" t="s">
        <v>12</v>
      </c>
      <c r="C8" s="17" t="s">
        <v>13</v>
      </c>
      <c r="D8" s="17" t="s">
        <v>14</v>
      </c>
      <c r="E8" s="17" t="s">
        <v>15</v>
      </c>
      <c r="F8" s="18" t="s">
        <v>16</v>
      </c>
      <c r="G8" s="19" t="s">
        <v>17</v>
      </c>
      <c r="H8" s="16" t="s">
        <v>18</v>
      </c>
      <c r="I8" s="20" t="s">
        <v>19</v>
      </c>
      <c r="J8" s="20" t="s">
        <v>20</v>
      </c>
      <c r="K8" s="16" t="s">
        <v>18</v>
      </c>
      <c r="L8" s="21" t="s">
        <v>21</v>
      </c>
      <c r="M8" s="20" t="s">
        <v>22</v>
      </c>
      <c r="N8" s="16" t="s">
        <v>18</v>
      </c>
      <c r="O8" s="20" t="s">
        <v>23</v>
      </c>
      <c r="P8" s="20" t="s">
        <v>24</v>
      </c>
      <c r="Q8" s="16" t="s">
        <v>18</v>
      </c>
      <c r="R8" s="20" t="s">
        <v>25</v>
      </c>
      <c r="S8" s="20" t="s">
        <v>26</v>
      </c>
      <c r="T8" s="16" t="s">
        <v>18</v>
      </c>
      <c r="U8" s="20" t="s">
        <v>27</v>
      </c>
      <c r="V8" s="20" t="s">
        <v>28</v>
      </c>
      <c r="W8" s="16" t="s">
        <v>18</v>
      </c>
      <c r="X8" s="22" t="s">
        <v>29</v>
      </c>
      <c r="Y8" s="23" t="s">
        <v>30</v>
      </c>
    </row>
    <row r="9" spans="1:25" ht="13.5">
      <c r="A9" s="24">
        <v>1</v>
      </c>
      <c r="B9" s="25"/>
      <c r="C9" s="26"/>
      <c r="D9" s="27"/>
      <c r="E9" s="28"/>
      <c r="F9" s="29"/>
      <c r="G9" s="30"/>
      <c r="H9" s="31"/>
      <c r="I9" s="32"/>
      <c r="J9" s="30"/>
      <c r="K9" s="31"/>
      <c r="L9" s="12"/>
      <c r="M9" s="33"/>
      <c r="N9" s="31"/>
      <c r="O9" s="34"/>
      <c r="P9" s="33"/>
      <c r="Q9" s="31"/>
      <c r="R9" s="34"/>
      <c r="S9" s="33"/>
      <c r="T9" s="31"/>
      <c r="U9" s="34"/>
      <c r="V9" s="33"/>
      <c r="W9" s="31"/>
      <c r="X9" s="35"/>
      <c r="Y9" s="36"/>
    </row>
    <row r="10" spans="1:25" ht="13.5">
      <c r="A10" s="37">
        <v>2</v>
      </c>
      <c r="B10" s="38"/>
      <c r="C10" s="39"/>
      <c r="D10" s="40"/>
      <c r="E10" s="41"/>
      <c r="F10" s="42"/>
      <c r="G10" s="43"/>
      <c r="H10" s="31"/>
      <c r="I10" s="44"/>
      <c r="J10" s="43"/>
      <c r="K10" s="31"/>
      <c r="L10" s="45"/>
      <c r="M10" s="46"/>
      <c r="N10" s="31"/>
      <c r="O10" s="47"/>
      <c r="P10" s="46"/>
      <c r="Q10" s="31"/>
      <c r="R10" s="47"/>
      <c r="S10" s="46"/>
      <c r="T10" s="31"/>
      <c r="U10" s="47"/>
      <c r="V10" s="46"/>
      <c r="W10" s="31"/>
      <c r="X10" s="48"/>
      <c r="Y10" s="49"/>
    </row>
    <row r="11" spans="1:25" ht="13.5">
      <c r="A11" s="37">
        <v>3</v>
      </c>
      <c r="B11" s="38"/>
      <c r="C11" s="39"/>
      <c r="D11" s="40"/>
      <c r="E11" s="41"/>
      <c r="F11" s="50"/>
      <c r="G11" s="43"/>
      <c r="H11" s="31"/>
      <c r="I11" s="44"/>
      <c r="J11" s="43"/>
      <c r="K11" s="31"/>
      <c r="L11" s="45"/>
      <c r="M11" s="46"/>
      <c r="N11" s="31"/>
      <c r="O11" s="47"/>
      <c r="P11" s="46"/>
      <c r="Q11" s="31"/>
      <c r="R11" s="47"/>
      <c r="S11" s="46"/>
      <c r="T11" s="31"/>
      <c r="U11" s="47"/>
      <c r="V11" s="46"/>
      <c r="W11" s="31"/>
      <c r="X11" s="48"/>
      <c r="Y11" s="49"/>
    </row>
    <row r="12" spans="1:25" ht="13.5">
      <c r="A12" s="37">
        <v>4</v>
      </c>
      <c r="B12" s="38"/>
      <c r="C12" s="39"/>
      <c r="D12" s="40"/>
      <c r="E12" s="41"/>
      <c r="F12" s="50"/>
      <c r="G12" s="43"/>
      <c r="H12" s="31"/>
      <c r="I12" s="44"/>
      <c r="J12" s="43"/>
      <c r="K12" s="31"/>
      <c r="L12" s="45"/>
      <c r="M12" s="46"/>
      <c r="N12" s="31"/>
      <c r="O12" s="47"/>
      <c r="P12" s="46"/>
      <c r="Q12" s="31"/>
      <c r="R12" s="47"/>
      <c r="S12" s="46"/>
      <c r="T12" s="31"/>
      <c r="U12" s="47"/>
      <c r="V12" s="46"/>
      <c r="W12" s="31"/>
      <c r="X12" s="48"/>
      <c r="Y12" s="49"/>
    </row>
    <row r="13" spans="1:25" ht="13.5">
      <c r="A13" s="37">
        <v>5</v>
      </c>
      <c r="B13" s="38"/>
      <c r="C13" s="39"/>
      <c r="D13" s="40"/>
      <c r="E13" s="41"/>
      <c r="F13" s="50"/>
      <c r="G13" s="43"/>
      <c r="H13" s="31"/>
      <c r="I13" s="44"/>
      <c r="J13" s="43"/>
      <c r="K13" s="31"/>
      <c r="L13" s="45"/>
      <c r="M13" s="46"/>
      <c r="N13" s="31"/>
      <c r="O13" s="47"/>
      <c r="P13" s="46"/>
      <c r="Q13" s="31"/>
      <c r="R13" s="47"/>
      <c r="S13" s="46"/>
      <c r="T13" s="31"/>
      <c r="U13" s="47"/>
      <c r="V13" s="46"/>
      <c r="W13" s="31"/>
      <c r="X13" s="48"/>
      <c r="Y13" s="49"/>
    </row>
    <row r="14" spans="1:25" ht="13.5">
      <c r="A14" s="37">
        <v>6</v>
      </c>
      <c r="B14" s="51"/>
      <c r="C14" s="39"/>
      <c r="D14" s="52"/>
      <c r="E14" s="53"/>
      <c r="F14" s="50"/>
      <c r="G14" s="43"/>
      <c r="H14" s="31"/>
      <c r="I14" s="44"/>
      <c r="J14" s="43"/>
      <c r="K14" s="31"/>
      <c r="L14" s="45"/>
      <c r="M14" s="46"/>
      <c r="N14" s="31"/>
      <c r="O14" s="47"/>
      <c r="P14" s="46"/>
      <c r="Q14" s="31"/>
      <c r="R14" s="47"/>
      <c r="S14" s="46"/>
      <c r="T14" s="31"/>
      <c r="U14" s="47"/>
      <c r="V14" s="46"/>
      <c r="W14" s="31"/>
      <c r="X14" s="48"/>
      <c r="Y14" s="49"/>
    </row>
    <row r="15" spans="1:25" ht="13.5">
      <c r="A15" s="37">
        <v>7</v>
      </c>
      <c r="B15" s="38"/>
      <c r="C15" s="54"/>
      <c r="D15" s="40"/>
      <c r="E15" s="55"/>
      <c r="F15" s="50"/>
      <c r="G15" s="43"/>
      <c r="H15" s="31"/>
      <c r="I15" s="44"/>
      <c r="J15" s="43"/>
      <c r="K15" s="31"/>
      <c r="L15" s="45"/>
      <c r="M15" s="46"/>
      <c r="N15" s="31"/>
      <c r="O15" s="47"/>
      <c r="P15" s="46"/>
      <c r="Q15" s="31"/>
      <c r="R15" s="47"/>
      <c r="S15" s="46"/>
      <c r="T15" s="31"/>
      <c r="U15" s="47"/>
      <c r="V15" s="46"/>
      <c r="W15" s="31"/>
      <c r="X15" s="48"/>
      <c r="Y15" s="49"/>
    </row>
    <row r="16" spans="1:25" ht="13.5">
      <c r="A16" s="37">
        <v>8</v>
      </c>
      <c r="B16" s="38"/>
      <c r="C16" s="39"/>
      <c r="D16" s="56"/>
      <c r="E16" s="41"/>
      <c r="F16" s="50"/>
      <c r="G16" s="43"/>
      <c r="H16" s="31"/>
      <c r="I16" s="44"/>
      <c r="J16" s="43"/>
      <c r="K16" s="31"/>
      <c r="L16" s="45"/>
      <c r="M16" s="46"/>
      <c r="N16" s="31"/>
      <c r="O16" s="47"/>
      <c r="P16" s="46"/>
      <c r="Q16" s="31"/>
      <c r="R16" s="47"/>
      <c r="S16" s="46"/>
      <c r="T16" s="31"/>
      <c r="U16" s="47"/>
      <c r="V16" s="46"/>
      <c r="W16" s="31"/>
      <c r="X16" s="48"/>
      <c r="Y16" s="49"/>
    </row>
    <row r="17" spans="1:25" ht="13.5">
      <c r="A17" s="37">
        <v>9</v>
      </c>
      <c r="B17" s="38"/>
      <c r="C17" s="39"/>
      <c r="D17" s="52"/>
      <c r="E17" s="57"/>
      <c r="F17" s="50"/>
      <c r="G17" s="43"/>
      <c r="H17" s="31"/>
      <c r="I17" s="44"/>
      <c r="J17" s="43"/>
      <c r="K17" s="31"/>
      <c r="L17" s="45"/>
      <c r="M17" s="46"/>
      <c r="N17" s="31"/>
      <c r="O17" s="47"/>
      <c r="P17" s="46"/>
      <c r="Q17" s="31"/>
      <c r="R17" s="47"/>
      <c r="S17" s="46"/>
      <c r="T17" s="31"/>
      <c r="U17" s="47"/>
      <c r="V17" s="46"/>
      <c r="W17" s="31"/>
      <c r="X17" s="48"/>
      <c r="Y17" s="49"/>
    </row>
    <row r="18" spans="1:25" ht="13.5">
      <c r="A18" s="37">
        <v>10</v>
      </c>
      <c r="B18" s="38"/>
      <c r="C18" s="39"/>
      <c r="D18" s="40"/>
      <c r="E18" s="58"/>
      <c r="F18" s="50"/>
      <c r="G18" s="43"/>
      <c r="H18" s="31"/>
      <c r="I18" s="44"/>
      <c r="J18" s="43"/>
      <c r="K18" s="31"/>
      <c r="L18" s="45"/>
      <c r="M18" s="46"/>
      <c r="N18" s="31"/>
      <c r="O18" s="47"/>
      <c r="P18" s="46"/>
      <c r="Q18" s="31"/>
      <c r="R18" s="47"/>
      <c r="S18" s="46"/>
      <c r="T18" s="31"/>
      <c r="U18" s="47"/>
      <c r="V18" s="46"/>
      <c r="W18" s="31"/>
      <c r="X18" s="48"/>
      <c r="Y18" s="49"/>
    </row>
    <row r="19" spans="1:25" ht="13.5">
      <c r="A19" s="37">
        <v>11</v>
      </c>
      <c r="B19" s="59"/>
      <c r="C19" s="60"/>
      <c r="D19" s="61"/>
      <c r="E19" s="40"/>
      <c r="F19" s="50"/>
      <c r="G19" s="43"/>
      <c r="H19" s="31"/>
      <c r="I19" s="44"/>
      <c r="J19" s="43"/>
      <c r="K19" s="31"/>
      <c r="L19" s="45"/>
      <c r="M19" s="46"/>
      <c r="N19" s="31"/>
      <c r="O19" s="47"/>
      <c r="P19" s="46"/>
      <c r="Q19" s="31"/>
      <c r="R19" s="47"/>
      <c r="S19" s="46"/>
      <c r="T19" s="31"/>
      <c r="U19" s="47"/>
      <c r="V19" s="46"/>
      <c r="W19" s="31"/>
      <c r="X19" s="48"/>
      <c r="Y19" s="49"/>
    </row>
    <row r="20" spans="1:25" ht="13.5">
      <c r="A20" s="37">
        <v>12</v>
      </c>
      <c r="B20" s="38"/>
      <c r="C20" s="39"/>
      <c r="D20" s="40"/>
      <c r="E20" s="41"/>
      <c r="F20" s="62"/>
      <c r="G20" s="63"/>
      <c r="H20" s="31"/>
      <c r="I20" s="64"/>
      <c r="J20" s="63"/>
      <c r="K20" s="31"/>
      <c r="L20" s="45"/>
      <c r="M20" s="46"/>
      <c r="N20" s="31"/>
      <c r="O20" s="47"/>
      <c r="P20" s="46"/>
      <c r="Q20" s="31"/>
      <c r="R20" s="47"/>
      <c r="S20" s="46"/>
      <c r="T20" s="31"/>
      <c r="U20" s="47"/>
      <c r="V20" s="46"/>
      <c r="W20" s="31"/>
      <c r="X20" s="48"/>
      <c r="Y20" s="49"/>
    </row>
    <row r="21" spans="1:25" ht="13.5">
      <c r="A21" s="37">
        <v>13</v>
      </c>
      <c r="B21" s="38"/>
      <c r="C21" s="54"/>
      <c r="D21" s="52"/>
      <c r="E21" s="65"/>
      <c r="F21" s="62"/>
      <c r="G21" s="63"/>
      <c r="H21" s="31"/>
      <c r="I21" s="64"/>
      <c r="J21" s="63"/>
      <c r="K21" s="31"/>
      <c r="L21" s="45"/>
      <c r="M21" s="46"/>
      <c r="N21" s="31"/>
      <c r="O21" s="47"/>
      <c r="P21" s="46"/>
      <c r="Q21" s="31"/>
      <c r="R21" s="47"/>
      <c r="S21" s="46"/>
      <c r="T21" s="31"/>
      <c r="U21" s="47"/>
      <c r="V21" s="46"/>
      <c r="W21" s="31"/>
      <c r="X21" s="48"/>
      <c r="Y21" s="49"/>
    </row>
    <row r="22" spans="1:25" ht="13.5">
      <c r="A22" s="37">
        <v>14</v>
      </c>
      <c r="B22" s="38"/>
      <c r="C22" s="39"/>
      <c r="D22" s="40"/>
      <c r="E22" s="41"/>
      <c r="F22" s="62"/>
      <c r="G22" s="63"/>
      <c r="H22" s="31"/>
      <c r="I22" s="64"/>
      <c r="J22" s="63"/>
      <c r="K22" s="31"/>
      <c r="L22" s="45"/>
      <c r="M22" s="46"/>
      <c r="N22" s="31"/>
      <c r="O22" s="47"/>
      <c r="P22" s="46"/>
      <c r="Q22" s="31"/>
      <c r="R22" s="47"/>
      <c r="S22" s="46"/>
      <c r="T22" s="31"/>
      <c r="U22" s="47"/>
      <c r="V22" s="46"/>
      <c r="W22" s="31"/>
      <c r="X22" s="48"/>
      <c r="Y22" s="49"/>
    </row>
    <row r="23" spans="1:25" ht="13.5">
      <c r="A23" s="37">
        <v>15</v>
      </c>
      <c r="B23" s="38"/>
      <c r="C23" s="39"/>
      <c r="D23" s="40"/>
      <c r="E23" s="41"/>
      <c r="F23" s="62"/>
      <c r="G23" s="63"/>
      <c r="H23" s="31"/>
      <c r="I23" s="64"/>
      <c r="J23" s="63"/>
      <c r="K23" s="31"/>
      <c r="L23" s="45"/>
      <c r="M23" s="46"/>
      <c r="N23" s="31"/>
      <c r="O23" s="47"/>
      <c r="P23" s="46"/>
      <c r="Q23" s="31"/>
      <c r="R23" s="47"/>
      <c r="S23" s="46"/>
      <c r="T23" s="31"/>
      <c r="U23" s="47"/>
      <c r="V23" s="46"/>
      <c r="W23" s="31"/>
      <c r="X23" s="48"/>
      <c r="Y23" s="49"/>
    </row>
    <row r="24" spans="1:25" ht="13.5">
      <c r="A24" s="37">
        <v>16</v>
      </c>
      <c r="B24" s="38"/>
      <c r="C24" s="39"/>
      <c r="D24" s="40"/>
      <c r="E24" s="41"/>
      <c r="F24" s="66"/>
      <c r="G24" s="46"/>
      <c r="H24" s="31"/>
      <c r="I24" s="47"/>
      <c r="J24" s="46"/>
      <c r="K24" s="31"/>
      <c r="L24" s="45"/>
      <c r="M24" s="46"/>
      <c r="N24" s="31"/>
      <c r="O24" s="47"/>
      <c r="P24" s="46"/>
      <c r="Q24" s="31"/>
      <c r="R24" s="47"/>
      <c r="S24" s="46"/>
      <c r="T24" s="31"/>
      <c r="U24" s="47"/>
      <c r="V24" s="46"/>
      <c r="W24" s="31"/>
      <c r="X24" s="48"/>
      <c r="Y24" s="49"/>
    </row>
    <row r="25" spans="1:25" ht="13.5">
      <c r="A25" s="37">
        <v>17</v>
      </c>
      <c r="B25" s="59"/>
      <c r="C25" s="39"/>
      <c r="D25" s="40"/>
      <c r="E25" s="41"/>
      <c r="F25" s="67"/>
      <c r="G25" s="68"/>
      <c r="H25" s="31"/>
      <c r="I25" s="69"/>
      <c r="J25" s="68"/>
      <c r="K25" s="31"/>
      <c r="L25" s="70"/>
      <c r="M25" s="68"/>
      <c r="N25" s="31"/>
      <c r="O25" s="69"/>
      <c r="P25" s="68"/>
      <c r="Q25" s="31"/>
      <c r="R25" s="69"/>
      <c r="S25" s="68"/>
      <c r="T25" s="31"/>
      <c r="U25" s="69"/>
      <c r="V25" s="68"/>
      <c r="W25" s="31"/>
      <c r="X25" s="48"/>
      <c r="Y25" s="49"/>
    </row>
    <row r="26" spans="1:25" ht="13.5">
      <c r="A26" s="71">
        <v>18</v>
      </c>
      <c r="B26" s="38"/>
      <c r="C26" s="72"/>
      <c r="D26" s="73"/>
      <c r="E26" s="74"/>
      <c r="F26" s="75"/>
      <c r="G26" s="76"/>
      <c r="H26" s="77"/>
      <c r="I26" s="78"/>
      <c r="J26" s="76"/>
      <c r="K26" s="77"/>
      <c r="L26" s="69"/>
      <c r="M26" s="68"/>
      <c r="N26" s="77"/>
      <c r="O26" s="69"/>
      <c r="P26" s="68"/>
      <c r="Q26" s="77"/>
      <c r="R26" s="69"/>
      <c r="S26" s="68"/>
      <c r="T26" s="77"/>
      <c r="U26" s="69"/>
      <c r="V26" s="68"/>
      <c r="W26" s="77"/>
      <c r="X26" s="79"/>
      <c r="Y26" s="49"/>
    </row>
    <row r="27" spans="1:25" ht="13.5">
      <c r="A27" s="71">
        <v>19</v>
      </c>
      <c r="B27" s="38"/>
      <c r="C27" s="39"/>
      <c r="D27" s="40"/>
      <c r="E27" s="41"/>
      <c r="F27" s="66"/>
      <c r="G27" s="46"/>
      <c r="H27" s="77"/>
      <c r="I27" s="47"/>
      <c r="J27" s="46"/>
      <c r="K27" s="77"/>
      <c r="L27" s="47"/>
      <c r="M27" s="46"/>
      <c r="N27" s="77"/>
      <c r="O27" s="47"/>
      <c r="P27" s="46"/>
      <c r="Q27" s="77"/>
      <c r="R27" s="47"/>
      <c r="S27" s="46"/>
      <c r="T27" s="77"/>
      <c r="U27" s="47"/>
      <c r="V27" s="46"/>
      <c r="W27" s="77"/>
      <c r="X27" s="79"/>
      <c r="Y27" s="49"/>
    </row>
    <row r="28" spans="1:25" ht="13.5">
      <c r="A28" s="37">
        <v>20</v>
      </c>
      <c r="B28" s="59"/>
      <c r="C28" s="80"/>
      <c r="D28" s="40"/>
      <c r="E28" s="41"/>
      <c r="F28" s="67"/>
      <c r="G28" s="68"/>
      <c r="H28" s="31"/>
      <c r="I28" s="69"/>
      <c r="J28" s="68"/>
      <c r="K28" s="31"/>
      <c r="L28" s="70"/>
      <c r="M28" s="68"/>
      <c r="N28" s="31"/>
      <c r="O28" s="69"/>
      <c r="P28" s="68"/>
      <c r="Q28" s="31"/>
      <c r="R28" s="69"/>
      <c r="S28" s="68"/>
      <c r="T28" s="31"/>
      <c r="U28" s="69"/>
      <c r="V28" s="68"/>
      <c r="W28" s="31"/>
      <c r="X28" s="48"/>
      <c r="Y28" s="49"/>
    </row>
    <row r="29" spans="1:25" ht="13.5">
      <c r="A29" s="81">
        <v>21</v>
      </c>
      <c r="B29" s="82"/>
      <c r="C29" s="83"/>
      <c r="D29" s="84"/>
      <c r="E29" s="85"/>
      <c r="F29" s="86"/>
      <c r="G29" s="87"/>
      <c r="H29" s="88"/>
      <c r="I29" s="89"/>
      <c r="J29" s="87"/>
      <c r="K29" s="88"/>
      <c r="L29" s="90"/>
      <c r="M29" s="91"/>
      <c r="N29" s="88"/>
      <c r="O29" s="92"/>
      <c r="P29" s="91"/>
      <c r="Q29" s="88"/>
      <c r="R29" s="92"/>
      <c r="S29" s="91"/>
      <c r="T29" s="88"/>
      <c r="U29" s="92"/>
      <c r="V29" s="91"/>
      <c r="W29" s="88"/>
      <c r="X29" s="93"/>
      <c r="Y29" s="94"/>
    </row>
    <row r="30" spans="1:25" ht="13.5">
      <c r="A30" s="95"/>
      <c r="B30" s="95"/>
      <c r="C30" s="4"/>
      <c r="D30" s="96"/>
      <c r="E30" s="96"/>
      <c r="F30" s="4"/>
      <c r="G30" s="4"/>
      <c r="H30" s="4"/>
      <c r="I30" s="4"/>
      <c r="J30" s="4"/>
      <c r="K30" s="4"/>
      <c r="L30" s="9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5">
      <c r="A31" s="95"/>
      <c r="B31" s="95"/>
      <c r="C31" s="4"/>
      <c r="D31" s="96"/>
      <c r="E31" s="96"/>
      <c r="F31" s="4"/>
      <c r="G31" s="4"/>
      <c r="H31" s="4"/>
      <c r="I31" s="4"/>
      <c r="J31" s="4"/>
      <c r="K31" s="4"/>
      <c r="L31" s="9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5"/>
      <c r="B32" s="95"/>
      <c r="C32" s="4"/>
      <c r="D32" s="96"/>
      <c r="E32" s="96"/>
      <c r="F32" s="4"/>
      <c r="G32" s="4"/>
      <c r="H32" s="4"/>
      <c r="I32" s="4"/>
      <c r="J32" s="4"/>
      <c r="K32" s="4"/>
      <c r="L32" s="9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>
      <c r="A33" s="95"/>
      <c r="B33" s="95"/>
      <c r="C33" s="4"/>
      <c r="D33" s="96"/>
      <c r="E33" s="96"/>
      <c r="F33" s="4"/>
      <c r="G33" s="4"/>
      <c r="H33" s="4"/>
      <c r="I33" s="4"/>
      <c r="J33" s="4"/>
      <c r="K33" s="4"/>
      <c r="L33" s="9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>
      <c r="A34" s="95"/>
      <c r="B34" s="95"/>
      <c r="C34" s="4"/>
      <c r="D34" s="96"/>
      <c r="E34" s="96"/>
      <c r="F34" s="4"/>
      <c r="G34" s="4"/>
      <c r="H34" s="4"/>
      <c r="I34" s="4"/>
      <c r="J34" s="4"/>
      <c r="K34" s="4"/>
      <c r="L34" s="9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5">
      <c r="A35" s="95"/>
      <c r="B35" s="95"/>
      <c r="C35" s="4"/>
      <c r="D35" s="96"/>
      <c r="E35" s="96"/>
      <c r="F35" s="4"/>
      <c r="G35" s="4"/>
      <c r="H35" s="4"/>
      <c r="I35" s="4"/>
      <c r="J35" s="4"/>
      <c r="K35" s="4"/>
      <c r="L35" s="9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2.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2.5">
      <c r="A37" s="2" t="s">
        <v>1</v>
      </c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2.5">
      <c r="A38" s="2" t="s">
        <v>2</v>
      </c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2.5">
      <c r="A39" s="5" t="s">
        <v>31</v>
      </c>
      <c r="B39" s="5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2.5">
      <c r="A40" s="8"/>
      <c r="B40" s="8"/>
      <c r="C40" s="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2.5">
      <c r="A41" s="9" t="s">
        <v>32</v>
      </c>
      <c r="B41" s="8"/>
      <c r="C41" s="8"/>
      <c r="D41" s="3"/>
      <c r="E41" s="3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4"/>
      <c r="Y41" s="4"/>
    </row>
    <row r="42" spans="6:23" ht="13.5">
      <c r="F42" s="12"/>
      <c r="G42" s="13" t="s">
        <v>5</v>
      </c>
      <c r="H42" s="14"/>
      <c r="I42" s="13"/>
      <c r="J42" s="13" t="s">
        <v>6</v>
      </c>
      <c r="K42" s="14"/>
      <c r="L42" s="13"/>
      <c r="M42" s="13" t="s">
        <v>7</v>
      </c>
      <c r="N42" s="14"/>
      <c r="O42" s="13"/>
      <c r="P42" s="13" t="s">
        <v>8</v>
      </c>
      <c r="Q42" s="14"/>
      <c r="R42" s="13"/>
      <c r="S42" s="13" t="s">
        <v>9</v>
      </c>
      <c r="T42" s="14"/>
      <c r="U42" s="13"/>
      <c r="V42" s="13" t="s">
        <v>10</v>
      </c>
      <c r="W42" s="14"/>
    </row>
    <row r="43" spans="1:25" ht="13.5">
      <c r="A43" s="15" t="s">
        <v>11</v>
      </c>
      <c r="B43" s="16" t="s">
        <v>12</v>
      </c>
      <c r="C43" s="17"/>
      <c r="D43" s="17"/>
      <c r="E43" s="17"/>
      <c r="F43" s="18" t="s">
        <v>16</v>
      </c>
      <c r="G43" s="19" t="s">
        <v>17</v>
      </c>
      <c r="H43" s="16" t="s">
        <v>18</v>
      </c>
      <c r="I43" s="20" t="s">
        <v>19</v>
      </c>
      <c r="J43" s="20" t="s">
        <v>20</v>
      </c>
      <c r="K43" s="16" t="s">
        <v>18</v>
      </c>
      <c r="L43" s="21" t="s">
        <v>21</v>
      </c>
      <c r="M43" s="20" t="s">
        <v>22</v>
      </c>
      <c r="N43" s="16" t="s">
        <v>18</v>
      </c>
      <c r="O43" s="20" t="s">
        <v>23</v>
      </c>
      <c r="P43" s="20" t="s">
        <v>24</v>
      </c>
      <c r="Q43" s="16" t="s">
        <v>18</v>
      </c>
      <c r="R43" s="20" t="s">
        <v>25</v>
      </c>
      <c r="S43" s="20" t="s">
        <v>26</v>
      </c>
      <c r="T43" s="16" t="s">
        <v>18</v>
      </c>
      <c r="U43" s="20" t="s">
        <v>27</v>
      </c>
      <c r="V43" s="20" t="s">
        <v>28</v>
      </c>
      <c r="W43" s="16" t="s">
        <v>18</v>
      </c>
      <c r="X43" s="22" t="s">
        <v>29</v>
      </c>
      <c r="Y43" s="23" t="s">
        <v>30</v>
      </c>
    </row>
    <row r="44" spans="1:25" ht="13.5">
      <c r="A44" s="24">
        <v>1</v>
      </c>
      <c r="B44" s="25"/>
      <c r="C44" s="98"/>
      <c r="D44" s="99"/>
      <c r="E44" s="27"/>
      <c r="F44" s="29"/>
      <c r="G44" s="30"/>
      <c r="H44" s="31"/>
      <c r="I44" s="32"/>
      <c r="J44" s="30"/>
      <c r="K44" s="31"/>
      <c r="L44" s="12"/>
      <c r="M44" s="33"/>
      <c r="N44" s="31"/>
      <c r="O44" s="34"/>
      <c r="P44" s="33"/>
      <c r="Q44" s="31"/>
      <c r="R44" s="34"/>
      <c r="S44" s="33"/>
      <c r="T44" s="31"/>
      <c r="U44" s="34"/>
      <c r="V44" s="33"/>
      <c r="W44" s="31"/>
      <c r="X44" s="35"/>
      <c r="Y44" s="36"/>
    </row>
    <row r="45" spans="1:25" ht="13.5">
      <c r="A45" s="37">
        <v>2</v>
      </c>
      <c r="B45" s="38"/>
      <c r="C45" s="100"/>
      <c r="D45" s="40"/>
      <c r="E45" s="40"/>
      <c r="F45" s="42"/>
      <c r="G45" s="43"/>
      <c r="H45" s="31"/>
      <c r="I45" s="44"/>
      <c r="J45" s="43"/>
      <c r="K45" s="31"/>
      <c r="L45" s="45"/>
      <c r="M45" s="46"/>
      <c r="N45" s="31"/>
      <c r="O45" s="47"/>
      <c r="P45" s="46"/>
      <c r="Q45" s="31"/>
      <c r="R45" s="47"/>
      <c r="S45" s="46"/>
      <c r="T45" s="31"/>
      <c r="U45" s="47"/>
      <c r="V45" s="46"/>
      <c r="W45" s="31"/>
      <c r="X45" s="48"/>
      <c r="Y45" s="49"/>
    </row>
    <row r="46" spans="1:25" ht="13.5">
      <c r="A46" s="37">
        <v>3</v>
      </c>
      <c r="B46" s="38"/>
      <c r="C46" s="100"/>
      <c r="D46" s="101"/>
      <c r="E46" s="73"/>
      <c r="F46" s="50"/>
      <c r="G46" s="43"/>
      <c r="H46" s="31"/>
      <c r="I46" s="44"/>
      <c r="J46" s="43"/>
      <c r="K46" s="31"/>
      <c r="L46" s="45"/>
      <c r="M46" s="46"/>
      <c r="N46" s="31"/>
      <c r="O46" s="47"/>
      <c r="P46" s="46"/>
      <c r="Q46" s="31"/>
      <c r="R46" s="47"/>
      <c r="S46" s="46"/>
      <c r="T46" s="31"/>
      <c r="U46" s="47"/>
      <c r="V46" s="46"/>
      <c r="W46" s="31"/>
      <c r="X46" s="48"/>
      <c r="Y46" s="49"/>
    </row>
    <row r="47" spans="1:25" ht="13.5">
      <c r="A47" s="37">
        <v>4</v>
      </c>
      <c r="B47" s="38"/>
      <c r="C47" s="100"/>
      <c r="D47" s="40"/>
      <c r="E47" s="40"/>
      <c r="F47" s="50"/>
      <c r="G47" s="43"/>
      <c r="H47" s="31"/>
      <c r="I47" s="44"/>
      <c r="J47" s="43"/>
      <c r="K47" s="31"/>
      <c r="L47" s="45"/>
      <c r="M47" s="46"/>
      <c r="N47" s="31"/>
      <c r="O47" s="47"/>
      <c r="P47" s="46"/>
      <c r="Q47" s="31"/>
      <c r="R47" s="47"/>
      <c r="S47" s="46"/>
      <c r="T47" s="31"/>
      <c r="U47" s="47"/>
      <c r="V47" s="46"/>
      <c r="W47" s="31"/>
      <c r="X47" s="48"/>
      <c r="Y47" s="49"/>
    </row>
    <row r="48" spans="1:25" ht="13.5">
      <c r="A48" s="37">
        <v>5</v>
      </c>
      <c r="B48" s="38"/>
      <c r="C48" s="100"/>
      <c r="D48" s="59"/>
      <c r="E48" s="40"/>
      <c r="F48" s="50"/>
      <c r="G48" s="43"/>
      <c r="H48" s="31"/>
      <c r="I48" s="44"/>
      <c r="J48" s="43"/>
      <c r="K48" s="31"/>
      <c r="L48" s="45"/>
      <c r="M48" s="46"/>
      <c r="N48" s="31"/>
      <c r="O48" s="47"/>
      <c r="P48" s="46"/>
      <c r="Q48" s="31"/>
      <c r="R48" s="47"/>
      <c r="S48" s="46"/>
      <c r="T48" s="31"/>
      <c r="U48" s="47"/>
      <c r="V48" s="46"/>
      <c r="W48" s="31"/>
      <c r="X48" s="48"/>
      <c r="Y48" s="49"/>
    </row>
    <row r="49" spans="1:25" ht="13.5">
      <c r="A49" s="37">
        <v>6</v>
      </c>
      <c r="B49" s="51"/>
      <c r="C49" s="60"/>
      <c r="D49" s="102"/>
      <c r="E49" s="40"/>
      <c r="F49" s="50"/>
      <c r="G49" s="43"/>
      <c r="H49" s="31"/>
      <c r="I49" s="44"/>
      <c r="J49" s="43"/>
      <c r="K49" s="31"/>
      <c r="L49" s="45"/>
      <c r="M49" s="46"/>
      <c r="N49" s="31"/>
      <c r="O49" s="47"/>
      <c r="P49" s="46"/>
      <c r="Q49" s="31"/>
      <c r="R49" s="47"/>
      <c r="S49" s="46"/>
      <c r="T49" s="31"/>
      <c r="U49" s="47"/>
      <c r="V49" s="46"/>
      <c r="W49" s="31"/>
      <c r="X49" s="48"/>
      <c r="Y49" s="49"/>
    </row>
    <row r="50" spans="1:25" ht="13.5">
      <c r="A50" s="37">
        <v>7</v>
      </c>
      <c r="B50" s="38"/>
      <c r="C50" s="60"/>
      <c r="D50" s="59"/>
      <c r="E50" s="40"/>
      <c r="F50" s="50"/>
      <c r="G50" s="43"/>
      <c r="H50" s="31"/>
      <c r="I50" s="44"/>
      <c r="J50" s="43"/>
      <c r="K50" s="31"/>
      <c r="L50" s="45"/>
      <c r="M50" s="46"/>
      <c r="N50" s="31"/>
      <c r="O50" s="47"/>
      <c r="P50" s="46"/>
      <c r="Q50" s="31"/>
      <c r="R50" s="47"/>
      <c r="S50" s="46"/>
      <c r="T50" s="31"/>
      <c r="U50" s="47"/>
      <c r="V50" s="46"/>
      <c r="W50" s="31"/>
      <c r="X50" s="48"/>
      <c r="Y50" s="49"/>
    </row>
    <row r="51" spans="1:25" ht="13.5">
      <c r="A51" s="37">
        <v>8</v>
      </c>
      <c r="B51" s="38"/>
      <c r="C51" s="100"/>
      <c r="D51" s="103"/>
      <c r="E51" s="40"/>
      <c r="F51" s="50"/>
      <c r="G51" s="43"/>
      <c r="H51" s="31"/>
      <c r="I51" s="44"/>
      <c r="J51" s="43"/>
      <c r="K51" s="31"/>
      <c r="L51" s="45"/>
      <c r="M51" s="46"/>
      <c r="N51" s="31"/>
      <c r="O51" s="47"/>
      <c r="P51" s="46"/>
      <c r="Q51" s="31"/>
      <c r="R51" s="47"/>
      <c r="S51" s="46"/>
      <c r="T51" s="31"/>
      <c r="U51" s="47"/>
      <c r="V51" s="46"/>
      <c r="W51" s="31"/>
      <c r="X51" s="48"/>
      <c r="Y51" s="49"/>
    </row>
    <row r="52" spans="1:25" ht="13.5">
      <c r="A52" s="37">
        <v>9</v>
      </c>
      <c r="B52" s="38"/>
      <c r="C52" s="100"/>
      <c r="D52" s="59"/>
      <c r="E52" s="40"/>
      <c r="F52" s="50"/>
      <c r="G52" s="43"/>
      <c r="H52" s="31"/>
      <c r="I52" s="44"/>
      <c r="J52" s="43"/>
      <c r="K52" s="31"/>
      <c r="L52" s="45"/>
      <c r="M52" s="46"/>
      <c r="N52" s="31"/>
      <c r="O52" s="47"/>
      <c r="P52" s="46"/>
      <c r="Q52" s="31"/>
      <c r="R52" s="47"/>
      <c r="S52" s="46"/>
      <c r="T52" s="31"/>
      <c r="U52" s="47"/>
      <c r="V52" s="46"/>
      <c r="W52" s="31"/>
      <c r="X52" s="48"/>
      <c r="Y52" s="49"/>
    </row>
    <row r="53" spans="1:25" ht="13.5">
      <c r="A53" s="37">
        <v>10</v>
      </c>
      <c r="B53" s="38"/>
      <c r="C53" s="100"/>
      <c r="D53" s="59"/>
      <c r="E53" s="40"/>
      <c r="F53" s="50"/>
      <c r="G53" s="43"/>
      <c r="H53" s="31"/>
      <c r="I53" s="44"/>
      <c r="J53" s="43"/>
      <c r="K53" s="31"/>
      <c r="L53" s="45"/>
      <c r="M53" s="46"/>
      <c r="N53" s="31"/>
      <c r="O53" s="47"/>
      <c r="P53" s="46"/>
      <c r="Q53" s="31"/>
      <c r="R53" s="47"/>
      <c r="S53" s="46"/>
      <c r="T53" s="31"/>
      <c r="U53" s="47"/>
      <c r="V53" s="46"/>
      <c r="W53" s="31"/>
      <c r="X53" s="48"/>
      <c r="Y53" s="49"/>
    </row>
    <row r="54" spans="1:25" ht="13.5">
      <c r="A54" s="37">
        <v>11</v>
      </c>
      <c r="B54" s="59"/>
      <c r="C54" s="60"/>
      <c r="D54" s="40"/>
      <c r="E54" s="40"/>
      <c r="F54" s="50"/>
      <c r="G54" s="43"/>
      <c r="H54" s="31"/>
      <c r="I54" s="44"/>
      <c r="J54" s="43"/>
      <c r="K54" s="31"/>
      <c r="L54" s="45"/>
      <c r="M54" s="46"/>
      <c r="N54" s="31"/>
      <c r="O54" s="47"/>
      <c r="P54" s="46"/>
      <c r="Q54" s="31"/>
      <c r="R54" s="47"/>
      <c r="S54" s="46"/>
      <c r="T54" s="31"/>
      <c r="U54" s="47"/>
      <c r="V54" s="46"/>
      <c r="W54" s="31"/>
      <c r="X54" s="48"/>
      <c r="Y54" s="49"/>
    </row>
    <row r="55" spans="1:25" ht="13.5">
      <c r="A55" s="37">
        <v>12</v>
      </c>
      <c r="B55" s="38"/>
      <c r="C55" s="100"/>
      <c r="D55" s="40"/>
      <c r="E55" s="40"/>
      <c r="F55" s="62"/>
      <c r="G55" s="63"/>
      <c r="H55" s="31"/>
      <c r="I55" s="64"/>
      <c r="J55" s="63"/>
      <c r="K55" s="31"/>
      <c r="L55" s="45"/>
      <c r="M55" s="46"/>
      <c r="N55" s="31"/>
      <c r="O55" s="47"/>
      <c r="P55" s="46"/>
      <c r="Q55" s="31"/>
      <c r="R55" s="47"/>
      <c r="S55" s="46"/>
      <c r="T55" s="31"/>
      <c r="U55" s="47"/>
      <c r="V55" s="46"/>
      <c r="W55" s="31"/>
      <c r="X55" s="48"/>
      <c r="Y55" s="49"/>
    </row>
    <row r="56" spans="1:25" ht="13.5">
      <c r="A56" s="37">
        <v>13</v>
      </c>
      <c r="B56" s="38"/>
      <c r="C56" s="104"/>
      <c r="D56" s="102"/>
      <c r="E56" s="105"/>
      <c r="F56" s="62"/>
      <c r="G56" s="63"/>
      <c r="H56" s="31"/>
      <c r="I56" s="64"/>
      <c r="J56" s="63"/>
      <c r="K56" s="31"/>
      <c r="L56" s="45"/>
      <c r="M56" s="46"/>
      <c r="N56" s="31"/>
      <c r="O56" s="47"/>
      <c r="P56" s="46"/>
      <c r="Q56" s="31"/>
      <c r="R56" s="47"/>
      <c r="S56" s="46"/>
      <c r="T56" s="31"/>
      <c r="U56" s="47"/>
      <c r="V56" s="46"/>
      <c r="W56" s="31"/>
      <c r="X56" s="48"/>
      <c r="Y56" s="49"/>
    </row>
    <row r="57" spans="1:25" ht="13.5">
      <c r="A57" s="37">
        <v>14</v>
      </c>
      <c r="B57" s="38"/>
      <c r="C57" s="100"/>
      <c r="D57" s="40"/>
      <c r="E57" s="40"/>
      <c r="F57" s="62"/>
      <c r="G57" s="63"/>
      <c r="H57" s="31"/>
      <c r="I57" s="64"/>
      <c r="J57" s="63"/>
      <c r="K57" s="31"/>
      <c r="L57" s="45"/>
      <c r="M57" s="46"/>
      <c r="N57" s="31"/>
      <c r="O57" s="47"/>
      <c r="P57" s="46"/>
      <c r="Q57" s="31"/>
      <c r="R57" s="47"/>
      <c r="S57" s="46"/>
      <c r="T57" s="31"/>
      <c r="U57" s="47"/>
      <c r="V57" s="46"/>
      <c r="W57" s="31"/>
      <c r="X57" s="48"/>
      <c r="Y57" s="49"/>
    </row>
    <row r="58" spans="1:25" ht="13.5">
      <c r="A58" s="37">
        <v>15</v>
      </c>
      <c r="B58" s="38"/>
      <c r="C58" s="60"/>
      <c r="D58" s="102"/>
      <c r="E58" s="52"/>
      <c r="F58" s="62"/>
      <c r="G58" s="63"/>
      <c r="H58" s="31"/>
      <c r="I58" s="64"/>
      <c r="J58" s="63"/>
      <c r="K58" s="31"/>
      <c r="L58" s="45"/>
      <c r="M58" s="46"/>
      <c r="N58" s="31"/>
      <c r="O58" s="47"/>
      <c r="P58" s="46"/>
      <c r="Q58" s="31"/>
      <c r="R58" s="47"/>
      <c r="S58" s="46"/>
      <c r="T58" s="31"/>
      <c r="U58" s="47"/>
      <c r="V58" s="46"/>
      <c r="W58" s="31"/>
      <c r="X58" s="48"/>
      <c r="Y58" s="49"/>
    </row>
    <row r="59" spans="1:25" ht="13.5">
      <c r="A59" s="37">
        <v>16</v>
      </c>
      <c r="B59" s="38"/>
      <c r="C59" s="60"/>
      <c r="D59" s="40"/>
      <c r="E59" s="40"/>
      <c r="F59" s="66"/>
      <c r="G59" s="46"/>
      <c r="H59" s="31"/>
      <c r="I59" s="47"/>
      <c r="J59" s="46"/>
      <c r="K59" s="31"/>
      <c r="L59" s="45"/>
      <c r="M59" s="46"/>
      <c r="N59" s="31"/>
      <c r="O59" s="47"/>
      <c r="P59" s="46"/>
      <c r="Q59" s="31"/>
      <c r="R59" s="47"/>
      <c r="S59" s="46"/>
      <c r="T59" s="31"/>
      <c r="U59" s="47"/>
      <c r="V59" s="46"/>
      <c r="W59" s="31"/>
      <c r="X59" s="48"/>
      <c r="Y59" s="49"/>
    </row>
    <row r="60" spans="1:25" ht="13.5">
      <c r="A60" s="37">
        <v>17</v>
      </c>
      <c r="B60" s="59"/>
      <c r="C60" s="100"/>
      <c r="D60" s="40"/>
      <c r="E60" s="40"/>
      <c r="F60" s="67"/>
      <c r="G60" s="68"/>
      <c r="H60" s="31"/>
      <c r="I60" s="69"/>
      <c r="J60" s="68"/>
      <c r="K60" s="31"/>
      <c r="L60" s="70"/>
      <c r="M60" s="68"/>
      <c r="N60" s="31"/>
      <c r="O60" s="69"/>
      <c r="P60" s="68"/>
      <c r="Q60" s="31"/>
      <c r="R60" s="69"/>
      <c r="S60" s="68"/>
      <c r="T60" s="31"/>
      <c r="U60" s="69"/>
      <c r="V60" s="68"/>
      <c r="W60" s="31"/>
      <c r="X60" s="48"/>
      <c r="Y60" s="49"/>
    </row>
    <row r="61" spans="1:25" ht="13.5">
      <c r="A61" s="71">
        <v>18</v>
      </c>
      <c r="B61" s="38"/>
      <c r="C61" s="100"/>
      <c r="D61" s="102"/>
      <c r="E61" s="105"/>
      <c r="F61" s="75"/>
      <c r="G61" s="76"/>
      <c r="H61" s="77"/>
      <c r="I61" s="78"/>
      <c r="J61" s="76"/>
      <c r="K61" s="77"/>
      <c r="L61" s="69"/>
      <c r="M61" s="68"/>
      <c r="N61" s="77"/>
      <c r="O61" s="69"/>
      <c r="P61" s="68"/>
      <c r="Q61" s="77"/>
      <c r="R61" s="69"/>
      <c r="S61" s="68"/>
      <c r="T61" s="77"/>
      <c r="U61" s="69"/>
      <c r="V61" s="68"/>
      <c r="W61" s="77"/>
      <c r="X61" s="79"/>
      <c r="Y61" s="49"/>
    </row>
    <row r="62" spans="1:25" ht="13.5">
      <c r="A62" s="71">
        <v>19</v>
      </c>
      <c r="B62" s="38"/>
      <c r="C62" s="100"/>
      <c r="D62" s="40"/>
      <c r="E62" s="106"/>
      <c r="F62" s="66"/>
      <c r="G62" s="46"/>
      <c r="H62" s="77"/>
      <c r="I62" s="47"/>
      <c r="J62" s="46"/>
      <c r="K62" s="77"/>
      <c r="L62" s="47"/>
      <c r="M62" s="46"/>
      <c r="N62" s="77"/>
      <c r="O62" s="47"/>
      <c r="P62" s="46"/>
      <c r="Q62" s="77"/>
      <c r="R62" s="47"/>
      <c r="S62" s="46"/>
      <c r="T62" s="77"/>
      <c r="U62" s="47"/>
      <c r="V62" s="46"/>
      <c r="W62" s="77"/>
      <c r="X62" s="79"/>
      <c r="Y62" s="49"/>
    </row>
    <row r="63" spans="1:25" ht="13.5">
      <c r="A63" s="37">
        <v>20</v>
      </c>
      <c r="B63" s="59"/>
      <c r="C63" s="60"/>
      <c r="D63" s="102"/>
      <c r="E63" s="52"/>
      <c r="F63" s="67"/>
      <c r="G63" s="68"/>
      <c r="H63" s="31"/>
      <c r="I63" s="69"/>
      <c r="J63" s="68"/>
      <c r="K63" s="31"/>
      <c r="L63" s="70"/>
      <c r="M63" s="68"/>
      <c r="N63" s="31"/>
      <c r="O63" s="69"/>
      <c r="P63" s="68"/>
      <c r="Q63" s="31"/>
      <c r="R63" s="69"/>
      <c r="S63" s="68"/>
      <c r="T63" s="31"/>
      <c r="U63" s="69"/>
      <c r="V63" s="68"/>
      <c r="W63" s="31"/>
      <c r="X63" s="48"/>
      <c r="Y63" s="49"/>
    </row>
    <row r="64" spans="1:25" ht="13.5">
      <c r="A64" s="81">
        <v>21</v>
      </c>
      <c r="B64" s="82"/>
      <c r="C64" s="107"/>
      <c r="D64" s="84"/>
      <c r="E64" s="84"/>
      <c r="F64" s="86"/>
      <c r="G64" s="87"/>
      <c r="H64" s="88"/>
      <c r="I64" s="89"/>
      <c r="J64" s="87"/>
      <c r="K64" s="88"/>
      <c r="L64" s="90"/>
      <c r="M64" s="91"/>
      <c r="N64" s="88"/>
      <c r="O64" s="92"/>
      <c r="P64" s="91"/>
      <c r="Q64" s="88"/>
      <c r="R64" s="92"/>
      <c r="S64" s="91"/>
      <c r="T64" s="88"/>
      <c r="U64" s="92"/>
      <c r="V64" s="91"/>
      <c r="W64" s="88"/>
      <c r="X64" s="93"/>
      <c r="Y64" s="94"/>
    </row>
    <row r="65" spans="1:25" ht="22.5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2.5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2.5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2.5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2.5">
      <c r="A69" s="1" t="s"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2.5">
      <c r="A70" s="2" t="s">
        <v>1</v>
      </c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2.5">
      <c r="A71" s="2" t="s">
        <v>2</v>
      </c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2.5">
      <c r="A72" s="5" t="s">
        <v>3</v>
      </c>
      <c r="B72" s="5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22.5">
      <c r="A73" s="8"/>
      <c r="B73" s="8"/>
      <c r="C73" s="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22.5">
      <c r="A74" s="9" t="s">
        <v>33</v>
      </c>
      <c r="B74" s="8"/>
      <c r="C74" s="8"/>
      <c r="D74" s="3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1"/>
      <c r="P74" s="11"/>
      <c r="Q74" s="11"/>
      <c r="R74" s="11"/>
      <c r="S74" s="11"/>
      <c r="T74" s="11"/>
      <c r="U74" s="11"/>
      <c r="V74" s="11"/>
      <c r="W74" s="11"/>
      <c r="X74" s="4"/>
      <c r="Y74" s="4"/>
    </row>
    <row r="75" spans="6:23" ht="13.5">
      <c r="F75" s="12"/>
      <c r="G75" s="13" t="s">
        <v>5</v>
      </c>
      <c r="H75" s="14"/>
      <c r="I75" s="13"/>
      <c r="J75" s="13" t="s">
        <v>6</v>
      </c>
      <c r="K75" s="14"/>
      <c r="L75" s="13"/>
      <c r="M75" s="13" t="s">
        <v>7</v>
      </c>
      <c r="N75" s="14"/>
      <c r="O75" s="13"/>
      <c r="P75" s="13" t="s">
        <v>8</v>
      </c>
      <c r="Q75" s="14"/>
      <c r="R75" s="13"/>
      <c r="S75" s="13" t="s">
        <v>9</v>
      </c>
      <c r="T75" s="14"/>
      <c r="U75" s="13"/>
      <c r="V75" s="13" t="s">
        <v>10</v>
      </c>
      <c r="W75" s="14"/>
    </row>
    <row r="76" spans="1:25" ht="13.5">
      <c r="A76" s="15" t="s">
        <v>11</v>
      </c>
      <c r="B76" s="16" t="s">
        <v>12</v>
      </c>
      <c r="C76" s="16"/>
      <c r="D76" s="16"/>
      <c r="E76" s="16"/>
      <c r="F76" s="18" t="s">
        <v>16</v>
      </c>
      <c r="G76" s="19" t="s">
        <v>17</v>
      </c>
      <c r="H76" s="16" t="s">
        <v>18</v>
      </c>
      <c r="I76" s="20" t="s">
        <v>19</v>
      </c>
      <c r="J76" s="20" t="s">
        <v>20</v>
      </c>
      <c r="K76" s="16" t="s">
        <v>18</v>
      </c>
      <c r="L76" s="21" t="s">
        <v>21</v>
      </c>
      <c r="M76" s="20" t="s">
        <v>22</v>
      </c>
      <c r="N76" s="16" t="s">
        <v>18</v>
      </c>
      <c r="O76" s="20" t="s">
        <v>23</v>
      </c>
      <c r="P76" s="20" t="s">
        <v>24</v>
      </c>
      <c r="Q76" s="16" t="s">
        <v>18</v>
      </c>
      <c r="R76" s="20" t="s">
        <v>25</v>
      </c>
      <c r="S76" s="20" t="s">
        <v>26</v>
      </c>
      <c r="T76" s="16" t="s">
        <v>18</v>
      </c>
      <c r="U76" s="20" t="s">
        <v>27</v>
      </c>
      <c r="V76" s="20" t="s">
        <v>28</v>
      </c>
      <c r="W76" s="16" t="s">
        <v>18</v>
      </c>
      <c r="X76" s="22" t="s">
        <v>29</v>
      </c>
      <c r="Y76" s="23" t="s">
        <v>30</v>
      </c>
    </row>
    <row r="77" spans="1:25" ht="13.5">
      <c r="A77" s="24">
        <v>1</v>
      </c>
      <c r="B77" s="25"/>
      <c r="C77" s="100"/>
      <c r="D77" s="108"/>
      <c r="E77" s="40"/>
      <c r="F77" s="29"/>
      <c r="G77" s="30"/>
      <c r="H77" s="31"/>
      <c r="I77" s="32"/>
      <c r="J77" s="30"/>
      <c r="K77" s="31"/>
      <c r="L77" s="12"/>
      <c r="M77" s="33"/>
      <c r="N77" s="31"/>
      <c r="O77" s="34"/>
      <c r="P77" s="33"/>
      <c r="Q77" s="31"/>
      <c r="R77" s="34"/>
      <c r="S77" s="33"/>
      <c r="T77" s="31"/>
      <c r="U77" s="34"/>
      <c r="V77" s="33"/>
      <c r="W77" s="31"/>
      <c r="X77" s="35"/>
      <c r="Y77" s="36"/>
    </row>
    <row r="78" spans="1:25" ht="13.5">
      <c r="A78" s="37">
        <v>2</v>
      </c>
      <c r="B78" s="38"/>
      <c r="C78" s="100"/>
      <c r="D78" s="108"/>
      <c r="E78" s="40"/>
      <c r="F78" s="42"/>
      <c r="G78" s="43"/>
      <c r="H78" s="31"/>
      <c r="I78" s="44"/>
      <c r="J78" s="43"/>
      <c r="K78" s="31"/>
      <c r="L78" s="45"/>
      <c r="M78" s="46"/>
      <c r="N78" s="31"/>
      <c r="O78" s="47"/>
      <c r="P78" s="46"/>
      <c r="Q78" s="31"/>
      <c r="R78" s="47"/>
      <c r="S78" s="46"/>
      <c r="T78" s="31"/>
      <c r="U78" s="47"/>
      <c r="V78" s="46"/>
      <c r="W78" s="31"/>
      <c r="X78" s="48"/>
      <c r="Y78" s="49"/>
    </row>
    <row r="79" spans="1:25" ht="13.5">
      <c r="A79" s="37">
        <v>3</v>
      </c>
      <c r="B79" s="38"/>
      <c r="C79" s="109"/>
      <c r="D79" s="110"/>
      <c r="E79" s="56"/>
      <c r="F79" s="50"/>
      <c r="G79" s="43"/>
      <c r="H79" s="31"/>
      <c r="I79" s="44"/>
      <c r="J79" s="43"/>
      <c r="K79" s="31"/>
      <c r="L79" s="45"/>
      <c r="M79" s="46"/>
      <c r="N79" s="31"/>
      <c r="O79" s="47"/>
      <c r="P79" s="46"/>
      <c r="Q79" s="31"/>
      <c r="R79" s="47"/>
      <c r="S79" s="46"/>
      <c r="T79" s="31"/>
      <c r="U79" s="47"/>
      <c r="V79" s="46"/>
      <c r="W79" s="31"/>
      <c r="X79" s="48"/>
      <c r="Y79" s="49"/>
    </row>
    <row r="80" spans="1:25" ht="13.5">
      <c r="A80" s="37">
        <v>4</v>
      </c>
      <c r="B80" s="38"/>
      <c r="C80" s="100"/>
      <c r="D80" s="40"/>
      <c r="E80" s="40"/>
      <c r="F80" s="50"/>
      <c r="G80" s="43"/>
      <c r="H80" s="31"/>
      <c r="I80" s="44"/>
      <c r="J80" s="43"/>
      <c r="K80" s="31"/>
      <c r="L80" s="45"/>
      <c r="M80" s="46"/>
      <c r="N80" s="31"/>
      <c r="O80" s="47"/>
      <c r="P80" s="46"/>
      <c r="Q80" s="31"/>
      <c r="R80" s="47"/>
      <c r="S80" s="46"/>
      <c r="T80" s="31"/>
      <c r="U80" s="47"/>
      <c r="V80" s="46"/>
      <c r="W80" s="31"/>
      <c r="X80" s="48"/>
      <c r="Y80" s="49"/>
    </row>
    <row r="81" spans="1:25" ht="13.5">
      <c r="A81" s="37">
        <v>5</v>
      </c>
      <c r="B81" s="38"/>
      <c r="C81" s="104"/>
      <c r="D81" s="111"/>
      <c r="E81" s="105"/>
      <c r="F81" s="50"/>
      <c r="G81" s="43"/>
      <c r="H81" s="31"/>
      <c r="I81" s="44"/>
      <c r="J81" s="43"/>
      <c r="K81" s="31"/>
      <c r="L81" s="45"/>
      <c r="M81" s="46"/>
      <c r="N81" s="31"/>
      <c r="O81" s="47"/>
      <c r="P81" s="46"/>
      <c r="Q81" s="31"/>
      <c r="R81" s="47"/>
      <c r="S81" s="46"/>
      <c r="T81" s="31"/>
      <c r="U81" s="47"/>
      <c r="V81" s="46"/>
      <c r="W81" s="31"/>
      <c r="X81" s="48"/>
      <c r="Y81" s="49"/>
    </row>
    <row r="82" spans="1:25" ht="13.5">
      <c r="A82" s="37">
        <v>6</v>
      </c>
      <c r="B82" s="51"/>
      <c r="C82" s="100"/>
      <c r="D82" s="40"/>
      <c r="E82" s="40"/>
      <c r="F82" s="50"/>
      <c r="G82" s="43"/>
      <c r="H82" s="31"/>
      <c r="I82" s="44"/>
      <c r="J82" s="43"/>
      <c r="K82" s="31"/>
      <c r="L82" s="45"/>
      <c r="M82" s="46"/>
      <c r="N82" s="31"/>
      <c r="O82" s="47"/>
      <c r="P82" s="46"/>
      <c r="Q82" s="31"/>
      <c r="R82" s="47"/>
      <c r="S82" s="46"/>
      <c r="T82" s="31"/>
      <c r="U82" s="47"/>
      <c r="V82" s="46"/>
      <c r="W82" s="31"/>
      <c r="X82" s="48"/>
      <c r="Y82" s="49"/>
    </row>
    <row r="83" spans="1:25" ht="13.5">
      <c r="A83" s="37">
        <v>7</v>
      </c>
      <c r="B83" s="38"/>
      <c r="C83" s="100"/>
      <c r="D83" s="41"/>
      <c r="E83" s="40"/>
      <c r="F83" s="50"/>
      <c r="G83" s="43"/>
      <c r="H83" s="31"/>
      <c r="I83" s="44"/>
      <c r="J83" s="43"/>
      <c r="K83" s="31"/>
      <c r="L83" s="45"/>
      <c r="M83" s="46"/>
      <c r="N83" s="31"/>
      <c r="O83" s="47"/>
      <c r="P83" s="46"/>
      <c r="Q83" s="31"/>
      <c r="R83" s="47"/>
      <c r="S83" s="46"/>
      <c r="T83" s="31"/>
      <c r="U83" s="47"/>
      <c r="V83" s="46"/>
      <c r="W83" s="31"/>
      <c r="X83" s="48"/>
      <c r="Y83" s="49"/>
    </row>
    <row r="84" spans="1:25" ht="13.5">
      <c r="A84" s="37">
        <v>8</v>
      </c>
      <c r="B84" s="38"/>
      <c r="C84" s="100"/>
      <c r="D84" s="108"/>
      <c r="E84" s="40"/>
      <c r="F84" s="50"/>
      <c r="G84" s="43"/>
      <c r="H84" s="31"/>
      <c r="I84" s="44"/>
      <c r="J84" s="43"/>
      <c r="K84" s="31"/>
      <c r="L84" s="45"/>
      <c r="M84" s="46"/>
      <c r="N84" s="31"/>
      <c r="O84" s="47"/>
      <c r="P84" s="46"/>
      <c r="Q84" s="31"/>
      <c r="R84" s="47"/>
      <c r="S84" s="46"/>
      <c r="T84" s="31"/>
      <c r="U84" s="47"/>
      <c r="V84" s="46"/>
      <c r="W84" s="31"/>
      <c r="X84" s="48"/>
      <c r="Y84" s="49"/>
    </row>
    <row r="85" spans="1:25" ht="13.5">
      <c r="A85" s="37">
        <v>9</v>
      </c>
      <c r="B85" s="38"/>
      <c r="C85" s="100"/>
      <c r="D85" s="108"/>
      <c r="E85" s="40"/>
      <c r="F85" s="50"/>
      <c r="G85" s="43"/>
      <c r="H85" s="31"/>
      <c r="I85" s="44"/>
      <c r="J85" s="43"/>
      <c r="K85" s="31"/>
      <c r="L85" s="45"/>
      <c r="M85" s="46"/>
      <c r="N85" s="31"/>
      <c r="O85" s="47"/>
      <c r="P85" s="46"/>
      <c r="Q85" s="31"/>
      <c r="R85" s="47"/>
      <c r="S85" s="46"/>
      <c r="T85" s="31"/>
      <c r="U85" s="47"/>
      <c r="V85" s="46"/>
      <c r="W85" s="31"/>
      <c r="X85" s="48"/>
      <c r="Y85" s="49"/>
    </row>
    <row r="86" spans="1:25" ht="13.5">
      <c r="A86" s="37">
        <v>10</v>
      </c>
      <c r="B86" s="38"/>
      <c r="C86" s="60"/>
      <c r="D86" s="61"/>
      <c r="E86" s="40"/>
      <c r="F86" s="50"/>
      <c r="G86" s="43"/>
      <c r="H86" s="31"/>
      <c r="I86" s="44"/>
      <c r="J86" s="43"/>
      <c r="K86" s="31"/>
      <c r="L86" s="45"/>
      <c r="M86" s="46"/>
      <c r="N86" s="31"/>
      <c r="O86" s="47"/>
      <c r="P86" s="46"/>
      <c r="Q86" s="31"/>
      <c r="R86" s="47"/>
      <c r="S86" s="46"/>
      <c r="T86" s="31"/>
      <c r="U86" s="47"/>
      <c r="V86" s="46"/>
      <c r="W86" s="31"/>
      <c r="X86" s="48"/>
      <c r="Y86" s="49"/>
    </row>
    <row r="87" spans="1:25" ht="13.5">
      <c r="A87" s="37">
        <v>11</v>
      </c>
      <c r="B87" s="59"/>
      <c r="C87" s="100"/>
      <c r="D87" s="40"/>
      <c r="E87" s="40"/>
      <c r="F87" s="50"/>
      <c r="G87" s="43"/>
      <c r="H87" s="31"/>
      <c r="I87" s="44"/>
      <c r="J87" s="43"/>
      <c r="K87" s="31"/>
      <c r="L87" s="45"/>
      <c r="M87" s="46"/>
      <c r="N87" s="31"/>
      <c r="O87" s="47"/>
      <c r="P87" s="46"/>
      <c r="Q87" s="31"/>
      <c r="R87" s="47"/>
      <c r="S87" s="46"/>
      <c r="T87" s="31"/>
      <c r="U87" s="47"/>
      <c r="V87" s="46"/>
      <c r="W87" s="31"/>
      <c r="X87" s="48"/>
      <c r="Y87" s="49"/>
    </row>
    <row r="88" spans="1:25" ht="13.5">
      <c r="A88" s="37">
        <v>12</v>
      </c>
      <c r="B88" s="38"/>
      <c r="C88" s="112"/>
      <c r="D88" s="113"/>
      <c r="E88" s="113"/>
      <c r="F88" s="62"/>
      <c r="G88" s="63"/>
      <c r="H88" s="31"/>
      <c r="I88" s="64"/>
      <c r="J88" s="63"/>
      <c r="K88" s="31"/>
      <c r="L88" s="45"/>
      <c r="M88" s="46"/>
      <c r="N88" s="31"/>
      <c r="O88" s="47"/>
      <c r="P88" s="46"/>
      <c r="Q88" s="31"/>
      <c r="R88" s="47"/>
      <c r="S88" s="46"/>
      <c r="T88" s="31"/>
      <c r="U88" s="47"/>
      <c r="V88" s="46"/>
      <c r="W88" s="31"/>
      <c r="X88" s="48"/>
      <c r="Y88" s="49"/>
    </row>
    <row r="89" spans="1:25" ht="13.5">
      <c r="A89" s="37">
        <v>13</v>
      </c>
      <c r="B89" s="38"/>
      <c r="C89" s="60"/>
      <c r="D89" s="40"/>
      <c r="E89" s="40"/>
      <c r="F89" s="62"/>
      <c r="G89" s="63"/>
      <c r="H89" s="31"/>
      <c r="I89" s="64"/>
      <c r="J89" s="63"/>
      <c r="K89" s="31"/>
      <c r="L89" s="45"/>
      <c r="M89" s="46"/>
      <c r="N89" s="31"/>
      <c r="O89" s="47"/>
      <c r="P89" s="46"/>
      <c r="Q89" s="31"/>
      <c r="R89" s="47"/>
      <c r="S89" s="46"/>
      <c r="T89" s="31"/>
      <c r="U89" s="47"/>
      <c r="V89" s="46"/>
      <c r="W89" s="31"/>
      <c r="X89" s="48"/>
      <c r="Y89" s="49"/>
    </row>
    <row r="90" spans="1:25" ht="13.5">
      <c r="A90" s="37">
        <v>14</v>
      </c>
      <c r="B90" s="38"/>
      <c r="C90" s="60"/>
      <c r="D90" s="41"/>
      <c r="E90" s="40"/>
      <c r="F90" s="62"/>
      <c r="G90" s="63"/>
      <c r="H90" s="31"/>
      <c r="I90" s="64"/>
      <c r="J90" s="63"/>
      <c r="K90" s="31"/>
      <c r="L90" s="45"/>
      <c r="M90" s="46"/>
      <c r="N90" s="31"/>
      <c r="O90" s="47"/>
      <c r="P90" s="46"/>
      <c r="Q90" s="31"/>
      <c r="R90" s="47"/>
      <c r="S90" s="46"/>
      <c r="T90" s="31"/>
      <c r="U90" s="47"/>
      <c r="V90" s="46"/>
      <c r="W90" s="31"/>
      <c r="X90" s="48"/>
      <c r="Y90" s="49"/>
    </row>
    <row r="91" spans="1:25" ht="13.5">
      <c r="A91" s="37">
        <v>15</v>
      </c>
      <c r="B91" s="38"/>
      <c r="C91" s="60"/>
      <c r="D91" s="40"/>
      <c r="E91" s="40"/>
      <c r="F91" s="62"/>
      <c r="G91" s="63"/>
      <c r="H91" s="31"/>
      <c r="I91" s="64"/>
      <c r="J91" s="63"/>
      <c r="K91" s="31"/>
      <c r="L91" s="45"/>
      <c r="M91" s="46"/>
      <c r="N91" s="31"/>
      <c r="O91" s="47"/>
      <c r="P91" s="46"/>
      <c r="Q91" s="31"/>
      <c r="R91" s="47"/>
      <c r="S91" s="46"/>
      <c r="T91" s="31"/>
      <c r="U91" s="47"/>
      <c r="V91" s="46"/>
      <c r="W91" s="31"/>
      <c r="X91" s="48"/>
      <c r="Y91" s="49"/>
    </row>
    <row r="92" spans="1:25" ht="13.5">
      <c r="A92" s="37">
        <v>16</v>
      </c>
      <c r="B92" s="38"/>
      <c r="C92" s="60"/>
      <c r="D92" s="108"/>
      <c r="E92" s="40"/>
      <c r="F92" s="66"/>
      <c r="G92" s="46"/>
      <c r="H92" s="31"/>
      <c r="I92" s="47"/>
      <c r="J92" s="46"/>
      <c r="K92" s="31"/>
      <c r="L92" s="45"/>
      <c r="M92" s="46"/>
      <c r="N92" s="31"/>
      <c r="O92" s="47"/>
      <c r="P92" s="46"/>
      <c r="Q92" s="31"/>
      <c r="R92" s="47"/>
      <c r="S92" s="46"/>
      <c r="T92" s="31"/>
      <c r="U92" s="47"/>
      <c r="V92" s="46"/>
      <c r="W92" s="31"/>
      <c r="X92" s="48"/>
      <c r="Y92" s="49"/>
    </row>
    <row r="93" spans="1:25" ht="13.5">
      <c r="A93" s="37">
        <v>17</v>
      </c>
      <c r="B93" s="59"/>
      <c r="C93" s="104"/>
      <c r="D93" s="108"/>
      <c r="E93" s="40"/>
      <c r="F93" s="67"/>
      <c r="G93" s="68"/>
      <c r="H93" s="31"/>
      <c r="I93" s="69"/>
      <c r="J93" s="68"/>
      <c r="K93" s="31"/>
      <c r="L93" s="70"/>
      <c r="M93" s="68"/>
      <c r="N93" s="31"/>
      <c r="O93" s="69"/>
      <c r="P93" s="68"/>
      <c r="Q93" s="31"/>
      <c r="R93" s="69"/>
      <c r="S93" s="68"/>
      <c r="T93" s="31"/>
      <c r="U93" s="69"/>
      <c r="V93" s="68"/>
      <c r="W93" s="31"/>
      <c r="X93" s="48"/>
      <c r="Y93" s="49"/>
    </row>
    <row r="94" spans="1:25" ht="13.5">
      <c r="A94" s="71">
        <v>18</v>
      </c>
      <c r="B94" s="38"/>
      <c r="C94" s="100"/>
      <c r="D94" s="108"/>
      <c r="E94" s="40"/>
      <c r="F94" s="75"/>
      <c r="G94" s="76"/>
      <c r="H94" s="77"/>
      <c r="I94" s="78"/>
      <c r="J94" s="76"/>
      <c r="K94" s="77"/>
      <c r="L94" s="69"/>
      <c r="M94" s="68"/>
      <c r="N94" s="77"/>
      <c r="O94" s="69"/>
      <c r="P94" s="68"/>
      <c r="Q94" s="77"/>
      <c r="R94" s="69"/>
      <c r="S94" s="68"/>
      <c r="T94" s="77"/>
      <c r="U94" s="69"/>
      <c r="V94" s="68"/>
      <c r="W94" s="77"/>
      <c r="X94" s="79"/>
      <c r="Y94" s="49"/>
    </row>
    <row r="95" spans="1:25" ht="13.5">
      <c r="A95" s="71">
        <v>19</v>
      </c>
      <c r="B95" s="38"/>
      <c r="C95" s="104"/>
      <c r="D95" s="108"/>
      <c r="E95" s="40"/>
      <c r="F95" s="66"/>
      <c r="G95" s="46"/>
      <c r="H95" s="77"/>
      <c r="I95" s="47"/>
      <c r="J95" s="46"/>
      <c r="K95" s="77"/>
      <c r="L95" s="47"/>
      <c r="M95" s="46"/>
      <c r="N95" s="77"/>
      <c r="O95" s="47"/>
      <c r="P95" s="46"/>
      <c r="Q95" s="77"/>
      <c r="R95" s="47"/>
      <c r="S95" s="46"/>
      <c r="T95" s="77"/>
      <c r="U95" s="47"/>
      <c r="V95" s="46"/>
      <c r="W95" s="77"/>
      <c r="X95" s="79"/>
      <c r="Y95" s="49"/>
    </row>
    <row r="96" spans="1:25" ht="13.5">
      <c r="A96" s="37">
        <v>20</v>
      </c>
      <c r="B96" s="59"/>
      <c r="C96" s="60"/>
      <c r="D96" s="108"/>
      <c r="E96" s="40"/>
      <c r="F96" s="67"/>
      <c r="G96" s="68"/>
      <c r="H96" s="31"/>
      <c r="I96" s="69"/>
      <c r="J96" s="68"/>
      <c r="K96" s="31"/>
      <c r="L96" s="70"/>
      <c r="M96" s="68"/>
      <c r="N96" s="31"/>
      <c r="O96" s="69"/>
      <c r="P96" s="68"/>
      <c r="Q96" s="31"/>
      <c r="R96" s="69"/>
      <c r="S96" s="68"/>
      <c r="T96" s="31"/>
      <c r="U96" s="69"/>
      <c r="V96" s="68"/>
      <c r="W96" s="31"/>
      <c r="X96" s="48"/>
      <c r="Y96" s="49"/>
    </row>
    <row r="97" spans="1:25" ht="13.5">
      <c r="A97" s="81">
        <v>21</v>
      </c>
      <c r="B97" s="82"/>
      <c r="C97" s="114"/>
      <c r="D97" s="84"/>
      <c r="E97" s="84"/>
      <c r="F97" s="86"/>
      <c r="G97" s="87"/>
      <c r="H97" s="88"/>
      <c r="I97" s="89"/>
      <c r="J97" s="87"/>
      <c r="K97" s="88"/>
      <c r="L97" s="90"/>
      <c r="M97" s="91"/>
      <c r="N97" s="88"/>
      <c r="O97" s="92"/>
      <c r="P97" s="91"/>
      <c r="Q97" s="88"/>
      <c r="R97" s="92"/>
      <c r="S97" s="91"/>
      <c r="T97" s="88"/>
      <c r="U97" s="92"/>
      <c r="V97" s="91"/>
      <c r="W97" s="88"/>
      <c r="X97" s="93"/>
      <c r="Y97" s="94"/>
    </row>
    <row r="98" spans="1:25" ht="8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2.5">
      <c r="A99" s="1" t="s"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2.5">
      <c r="A100" s="2" t="s">
        <v>1</v>
      </c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2.5">
      <c r="A101" s="2" t="s">
        <v>2</v>
      </c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22.5">
      <c r="A102" s="5" t="s">
        <v>3</v>
      </c>
      <c r="B102" s="5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22.5">
      <c r="A103" s="8"/>
      <c r="B103" s="8"/>
      <c r="C103" s="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22.5">
      <c r="A104" s="9" t="s">
        <v>34</v>
      </c>
      <c r="B104" s="8"/>
      <c r="C104" s="8"/>
      <c r="D104" s="3"/>
      <c r="E104" s="3"/>
      <c r="F104" s="10"/>
      <c r="G104" s="10"/>
      <c r="H104" s="10"/>
      <c r="I104" s="10"/>
      <c r="J104" s="10"/>
      <c r="K104" s="10"/>
      <c r="L104" s="10"/>
      <c r="M104" s="10"/>
      <c r="N104" s="10"/>
      <c r="O104" s="11"/>
      <c r="P104" s="11"/>
      <c r="Q104" s="11"/>
      <c r="R104" s="11"/>
      <c r="S104" s="11"/>
      <c r="T104" s="11"/>
      <c r="U104" s="11"/>
      <c r="V104" s="11"/>
      <c r="W104" s="11"/>
      <c r="X104" s="4"/>
      <c r="Y104" s="4"/>
    </row>
    <row r="105" spans="6:23" ht="13.5">
      <c r="F105" s="12"/>
      <c r="G105" s="13" t="s">
        <v>5</v>
      </c>
      <c r="H105" s="14"/>
      <c r="I105" s="13"/>
      <c r="J105" s="13" t="s">
        <v>6</v>
      </c>
      <c r="K105" s="14"/>
      <c r="L105" s="13"/>
      <c r="M105" s="13" t="s">
        <v>7</v>
      </c>
      <c r="N105" s="14"/>
      <c r="O105" s="13"/>
      <c r="P105" s="13" t="s">
        <v>8</v>
      </c>
      <c r="Q105" s="14"/>
      <c r="R105" s="13"/>
      <c r="S105" s="13" t="s">
        <v>9</v>
      </c>
      <c r="T105" s="14"/>
      <c r="U105" s="13"/>
      <c r="V105" s="13" t="s">
        <v>10</v>
      </c>
      <c r="W105" s="14"/>
    </row>
    <row r="106" spans="1:25" ht="13.5">
      <c r="A106" s="15" t="s">
        <v>11</v>
      </c>
      <c r="B106" s="16" t="s">
        <v>12</v>
      </c>
      <c r="C106" s="17"/>
      <c r="D106" s="16"/>
      <c r="E106" s="17"/>
      <c r="F106" s="18" t="s">
        <v>16</v>
      </c>
      <c r="G106" s="19" t="s">
        <v>17</v>
      </c>
      <c r="H106" s="16" t="s">
        <v>18</v>
      </c>
      <c r="I106" s="20" t="s">
        <v>19</v>
      </c>
      <c r="J106" s="20" t="s">
        <v>20</v>
      </c>
      <c r="K106" s="16" t="s">
        <v>18</v>
      </c>
      <c r="L106" s="21" t="s">
        <v>21</v>
      </c>
      <c r="M106" s="20" t="s">
        <v>22</v>
      </c>
      <c r="N106" s="16" t="s">
        <v>18</v>
      </c>
      <c r="O106" s="20" t="s">
        <v>23</v>
      </c>
      <c r="P106" s="20" t="s">
        <v>24</v>
      </c>
      <c r="Q106" s="16" t="s">
        <v>18</v>
      </c>
      <c r="R106" s="20" t="s">
        <v>25</v>
      </c>
      <c r="S106" s="20" t="s">
        <v>26</v>
      </c>
      <c r="T106" s="16" t="s">
        <v>18</v>
      </c>
      <c r="U106" s="20" t="s">
        <v>27</v>
      </c>
      <c r="V106" s="20" t="s">
        <v>28</v>
      </c>
      <c r="W106" s="16" t="s">
        <v>18</v>
      </c>
      <c r="X106" s="22" t="s">
        <v>29</v>
      </c>
      <c r="Y106" s="23" t="s">
        <v>30</v>
      </c>
    </row>
    <row r="107" spans="1:25" ht="13.5">
      <c r="A107" s="24">
        <v>1</v>
      </c>
      <c r="B107" s="25"/>
      <c r="C107" s="115"/>
      <c r="D107" s="29"/>
      <c r="E107" s="116"/>
      <c r="F107" s="29"/>
      <c r="G107" s="30"/>
      <c r="H107" s="31"/>
      <c r="I107" s="32"/>
      <c r="J107" s="30"/>
      <c r="K107" s="31"/>
      <c r="L107" s="12"/>
      <c r="M107" s="33"/>
      <c r="N107" s="31"/>
      <c r="O107" s="34"/>
      <c r="P107" s="33"/>
      <c r="Q107" s="31"/>
      <c r="R107" s="34"/>
      <c r="S107" s="33"/>
      <c r="T107" s="31"/>
      <c r="U107" s="34"/>
      <c r="V107" s="33"/>
      <c r="W107" s="31"/>
      <c r="X107" s="35"/>
      <c r="Y107" s="36"/>
    </row>
    <row r="108" spans="1:25" ht="13.5">
      <c r="A108" s="37">
        <v>2</v>
      </c>
      <c r="B108" s="38"/>
      <c r="C108" s="60"/>
      <c r="D108" s="117"/>
      <c r="E108" s="40"/>
      <c r="F108" s="42"/>
      <c r="G108" s="43"/>
      <c r="H108" s="31"/>
      <c r="I108" s="44"/>
      <c r="J108" s="43"/>
      <c r="K108" s="31"/>
      <c r="L108" s="45"/>
      <c r="M108" s="46"/>
      <c r="N108" s="31"/>
      <c r="O108" s="47"/>
      <c r="P108" s="46"/>
      <c r="Q108" s="31"/>
      <c r="R108" s="47"/>
      <c r="S108" s="46"/>
      <c r="T108" s="31"/>
      <c r="U108" s="47"/>
      <c r="V108" s="46"/>
      <c r="W108" s="31"/>
      <c r="X108" s="48"/>
      <c r="Y108" s="49"/>
    </row>
    <row r="109" spans="1:25" ht="13.5">
      <c r="A109" s="37">
        <v>3</v>
      </c>
      <c r="B109" s="38"/>
      <c r="C109" s="100"/>
      <c r="D109" s="108"/>
      <c r="E109" s="40"/>
      <c r="F109" s="50"/>
      <c r="G109" s="43"/>
      <c r="H109" s="31"/>
      <c r="I109" s="44"/>
      <c r="J109" s="43"/>
      <c r="K109" s="31"/>
      <c r="L109" s="45"/>
      <c r="M109" s="46"/>
      <c r="N109" s="31"/>
      <c r="O109" s="47"/>
      <c r="P109" s="46"/>
      <c r="Q109" s="31"/>
      <c r="R109" s="47"/>
      <c r="S109" s="46"/>
      <c r="T109" s="31"/>
      <c r="U109" s="47"/>
      <c r="V109" s="46"/>
      <c r="W109" s="31"/>
      <c r="X109" s="48"/>
      <c r="Y109" s="49"/>
    </row>
    <row r="110" spans="1:25" ht="13.5">
      <c r="A110" s="37">
        <v>4</v>
      </c>
      <c r="B110" s="38"/>
      <c r="C110" s="100"/>
      <c r="D110" s="108"/>
      <c r="E110" s="40"/>
      <c r="F110" s="50"/>
      <c r="G110" s="43"/>
      <c r="H110" s="31"/>
      <c r="I110" s="44"/>
      <c r="J110" s="43"/>
      <c r="K110" s="31"/>
      <c r="L110" s="45"/>
      <c r="M110" s="46"/>
      <c r="N110" s="31"/>
      <c r="O110" s="47"/>
      <c r="P110" s="46"/>
      <c r="Q110" s="31"/>
      <c r="R110" s="47"/>
      <c r="S110" s="46"/>
      <c r="T110" s="31"/>
      <c r="U110" s="47"/>
      <c r="V110" s="46"/>
      <c r="W110" s="31"/>
      <c r="X110" s="48"/>
      <c r="Y110" s="49"/>
    </row>
    <row r="111" spans="1:25" ht="13.5">
      <c r="A111" s="37">
        <v>5</v>
      </c>
      <c r="B111" s="38"/>
      <c r="C111" s="60"/>
      <c r="D111" s="61"/>
      <c r="E111" s="40"/>
      <c r="F111" s="50"/>
      <c r="G111" s="43"/>
      <c r="H111" s="31"/>
      <c r="I111" s="44"/>
      <c r="J111" s="43"/>
      <c r="K111" s="31"/>
      <c r="L111" s="45"/>
      <c r="M111" s="46"/>
      <c r="N111" s="31"/>
      <c r="O111" s="47"/>
      <c r="P111" s="46"/>
      <c r="Q111" s="31"/>
      <c r="R111" s="47"/>
      <c r="S111" s="46"/>
      <c r="T111" s="31"/>
      <c r="U111" s="47"/>
      <c r="V111" s="46"/>
      <c r="W111" s="31"/>
      <c r="X111" s="48"/>
      <c r="Y111" s="49"/>
    </row>
    <row r="112" spans="1:25" ht="13.5">
      <c r="A112" s="37">
        <v>6</v>
      </c>
      <c r="B112" s="51"/>
      <c r="C112" s="100"/>
      <c r="D112" s="108"/>
      <c r="E112" s="40"/>
      <c r="F112" s="50"/>
      <c r="G112" s="43"/>
      <c r="H112" s="31"/>
      <c r="I112" s="44"/>
      <c r="J112" s="43"/>
      <c r="K112" s="31"/>
      <c r="L112" s="45"/>
      <c r="M112" s="46"/>
      <c r="N112" s="31"/>
      <c r="O112" s="47"/>
      <c r="P112" s="46"/>
      <c r="Q112" s="31"/>
      <c r="R112" s="47"/>
      <c r="S112" s="46"/>
      <c r="T112" s="31"/>
      <c r="U112" s="47"/>
      <c r="V112" s="46"/>
      <c r="W112" s="31"/>
      <c r="X112" s="48"/>
      <c r="Y112" s="49"/>
    </row>
    <row r="113" spans="1:25" ht="13.5">
      <c r="A113" s="37">
        <v>7</v>
      </c>
      <c r="B113" s="38"/>
      <c r="C113" s="100"/>
      <c r="D113" s="108"/>
      <c r="E113" s="40"/>
      <c r="F113" s="50"/>
      <c r="G113" s="43"/>
      <c r="H113" s="31"/>
      <c r="I113" s="44"/>
      <c r="J113" s="43"/>
      <c r="K113" s="31"/>
      <c r="L113" s="45"/>
      <c r="M113" s="46"/>
      <c r="N113" s="31"/>
      <c r="O113" s="47"/>
      <c r="P113" s="46"/>
      <c r="Q113" s="31"/>
      <c r="R113" s="47"/>
      <c r="S113" s="46"/>
      <c r="T113" s="31"/>
      <c r="U113" s="47"/>
      <c r="V113" s="46"/>
      <c r="W113" s="31"/>
      <c r="X113" s="48"/>
      <c r="Y113" s="49"/>
    </row>
    <row r="114" spans="1:25" ht="13.5">
      <c r="A114" s="37">
        <v>8</v>
      </c>
      <c r="B114" s="38"/>
      <c r="C114" s="100"/>
      <c r="D114" s="108"/>
      <c r="E114" s="40"/>
      <c r="F114" s="50"/>
      <c r="G114" s="43"/>
      <c r="H114" s="31"/>
      <c r="I114" s="44"/>
      <c r="J114" s="43"/>
      <c r="K114" s="31"/>
      <c r="L114" s="45"/>
      <c r="M114" s="46"/>
      <c r="N114" s="31"/>
      <c r="O114" s="47"/>
      <c r="P114" s="46"/>
      <c r="Q114" s="31"/>
      <c r="R114" s="47"/>
      <c r="S114" s="46"/>
      <c r="T114" s="31"/>
      <c r="U114" s="47"/>
      <c r="V114" s="46"/>
      <c r="W114" s="31"/>
      <c r="X114" s="48"/>
      <c r="Y114" s="49"/>
    </row>
    <row r="115" spans="1:25" ht="13.5">
      <c r="A115" s="37">
        <v>9</v>
      </c>
      <c r="B115" s="38"/>
      <c r="C115" s="60"/>
      <c r="D115" s="118"/>
      <c r="E115" s="40"/>
      <c r="F115" s="50"/>
      <c r="G115" s="43"/>
      <c r="H115" s="31"/>
      <c r="I115" s="44"/>
      <c r="J115" s="43"/>
      <c r="K115" s="31"/>
      <c r="L115" s="45"/>
      <c r="M115" s="46"/>
      <c r="N115" s="31"/>
      <c r="O115" s="47"/>
      <c r="P115" s="46"/>
      <c r="Q115" s="31"/>
      <c r="R115" s="47"/>
      <c r="S115" s="46"/>
      <c r="T115" s="31"/>
      <c r="U115" s="47"/>
      <c r="V115" s="46"/>
      <c r="W115" s="31"/>
      <c r="X115" s="48"/>
      <c r="Y115" s="49"/>
    </row>
    <row r="116" spans="1:25" ht="13.5">
      <c r="A116" s="37">
        <v>10</v>
      </c>
      <c r="B116" s="38"/>
      <c r="C116" s="100"/>
      <c r="D116" s="108"/>
      <c r="E116" s="40"/>
      <c r="F116" s="50"/>
      <c r="G116" s="43"/>
      <c r="H116" s="31"/>
      <c r="I116" s="44"/>
      <c r="J116" s="43"/>
      <c r="K116" s="31"/>
      <c r="L116" s="45"/>
      <c r="M116" s="46"/>
      <c r="N116" s="31"/>
      <c r="O116" s="47"/>
      <c r="P116" s="46"/>
      <c r="Q116" s="31"/>
      <c r="R116" s="47"/>
      <c r="S116" s="46"/>
      <c r="T116" s="31"/>
      <c r="U116" s="47"/>
      <c r="V116" s="46"/>
      <c r="W116" s="31"/>
      <c r="X116" s="48"/>
      <c r="Y116" s="49"/>
    </row>
    <row r="117" spans="1:25" ht="13.5">
      <c r="A117" s="37">
        <v>11</v>
      </c>
      <c r="B117" s="59"/>
      <c r="C117" s="119"/>
      <c r="D117" s="120"/>
      <c r="E117" s="121"/>
      <c r="F117" s="50"/>
      <c r="G117" s="43"/>
      <c r="H117" s="31"/>
      <c r="I117" s="44"/>
      <c r="J117" s="43"/>
      <c r="K117" s="31"/>
      <c r="L117" s="45"/>
      <c r="M117" s="46"/>
      <c r="N117" s="31"/>
      <c r="O117" s="47"/>
      <c r="P117" s="46"/>
      <c r="Q117" s="31"/>
      <c r="R117" s="47"/>
      <c r="S117" s="46"/>
      <c r="T117" s="31"/>
      <c r="U117" s="47"/>
      <c r="V117" s="46"/>
      <c r="W117" s="31"/>
      <c r="X117" s="48"/>
      <c r="Y117" s="49"/>
    </row>
    <row r="118" spans="1:25" ht="13.5">
      <c r="A118" s="37">
        <v>12</v>
      </c>
      <c r="B118" s="38"/>
      <c r="C118" s="60"/>
      <c r="D118" s="108"/>
      <c r="E118" s="40"/>
      <c r="F118" s="62"/>
      <c r="G118" s="63"/>
      <c r="H118" s="31"/>
      <c r="I118" s="64"/>
      <c r="J118" s="63"/>
      <c r="K118" s="31"/>
      <c r="L118" s="45"/>
      <c r="M118" s="46"/>
      <c r="N118" s="31"/>
      <c r="O118" s="47"/>
      <c r="P118" s="46"/>
      <c r="Q118" s="31"/>
      <c r="R118" s="47"/>
      <c r="S118" s="46"/>
      <c r="T118" s="31"/>
      <c r="U118" s="47"/>
      <c r="V118" s="46"/>
      <c r="W118" s="31"/>
      <c r="X118" s="48"/>
      <c r="Y118" s="49"/>
    </row>
    <row r="119" spans="1:25" ht="13.5">
      <c r="A119" s="37">
        <v>13</v>
      </c>
      <c r="B119" s="38"/>
      <c r="C119" s="60"/>
      <c r="D119" s="108"/>
      <c r="E119" s="40"/>
      <c r="F119" s="62"/>
      <c r="G119" s="63"/>
      <c r="H119" s="31"/>
      <c r="I119" s="64"/>
      <c r="J119" s="63"/>
      <c r="K119" s="31"/>
      <c r="L119" s="45"/>
      <c r="M119" s="46"/>
      <c r="N119" s="31"/>
      <c r="O119" s="47"/>
      <c r="P119" s="46"/>
      <c r="Q119" s="31"/>
      <c r="R119" s="47"/>
      <c r="S119" s="46"/>
      <c r="T119" s="31"/>
      <c r="U119" s="47"/>
      <c r="V119" s="46"/>
      <c r="W119" s="31"/>
      <c r="X119" s="48"/>
      <c r="Y119" s="49"/>
    </row>
    <row r="120" spans="1:25" ht="13.5">
      <c r="A120" s="37">
        <v>14</v>
      </c>
      <c r="B120" s="38"/>
      <c r="C120" s="60"/>
      <c r="D120" s="108"/>
      <c r="E120" s="40"/>
      <c r="F120" s="62"/>
      <c r="G120" s="63"/>
      <c r="H120" s="31"/>
      <c r="I120" s="64"/>
      <c r="J120" s="63"/>
      <c r="K120" s="31"/>
      <c r="L120" s="45"/>
      <c r="M120" s="46"/>
      <c r="N120" s="31"/>
      <c r="O120" s="47"/>
      <c r="P120" s="46"/>
      <c r="Q120" s="31"/>
      <c r="R120" s="47"/>
      <c r="S120" s="46"/>
      <c r="T120" s="31"/>
      <c r="U120" s="47"/>
      <c r="V120" s="46"/>
      <c r="W120" s="31"/>
      <c r="X120" s="48"/>
      <c r="Y120" s="49"/>
    </row>
    <row r="121" spans="1:25" ht="13.5">
      <c r="A121" s="37">
        <v>15</v>
      </c>
      <c r="B121" s="38"/>
      <c r="C121" s="104"/>
      <c r="D121" s="108"/>
      <c r="E121" s="40"/>
      <c r="F121" s="62"/>
      <c r="G121" s="63"/>
      <c r="H121" s="31"/>
      <c r="I121" s="64"/>
      <c r="J121" s="63"/>
      <c r="K121" s="31"/>
      <c r="L121" s="45"/>
      <c r="M121" s="46"/>
      <c r="N121" s="31"/>
      <c r="O121" s="47"/>
      <c r="P121" s="46"/>
      <c r="Q121" s="31"/>
      <c r="R121" s="47"/>
      <c r="S121" s="46"/>
      <c r="T121" s="31"/>
      <c r="U121" s="47"/>
      <c r="V121" s="46"/>
      <c r="W121" s="31"/>
      <c r="X121" s="48"/>
      <c r="Y121" s="49"/>
    </row>
    <row r="122" spans="1:25" ht="13.5">
      <c r="A122" s="37">
        <v>16</v>
      </c>
      <c r="B122" s="38"/>
      <c r="C122" s="100"/>
      <c r="D122" s="108"/>
      <c r="E122" s="40"/>
      <c r="F122" s="66"/>
      <c r="G122" s="46"/>
      <c r="H122" s="31"/>
      <c r="I122" s="47"/>
      <c r="J122" s="46"/>
      <c r="K122" s="31"/>
      <c r="L122" s="45"/>
      <c r="M122" s="46"/>
      <c r="N122" s="31"/>
      <c r="O122" s="47"/>
      <c r="P122" s="46"/>
      <c r="Q122" s="31"/>
      <c r="R122" s="47"/>
      <c r="S122" s="46"/>
      <c r="T122" s="31"/>
      <c r="U122" s="47"/>
      <c r="V122" s="46"/>
      <c r="W122" s="31"/>
      <c r="X122" s="48"/>
      <c r="Y122" s="49"/>
    </row>
    <row r="123" spans="1:25" ht="13.5">
      <c r="A123" s="37">
        <v>17</v>
      </c>
      <c r="B123" s="59"/>
      <c r="C123" s="104"/>
      <c r="D123" s="108"/>
      <c r="E123" s="40"/>
      <c r="F123" s="67"/>
      <c r="G123" s="68"/>
      <c r="H123" s="31"/>
      <c r="I123" s="69"/>
      <c r="J123" s="68"/>
      <c r="K123" s="31"/>
      <c r="L123" s="70"/>
      <c r="M123" s="68"/>
      <c r="N123" s="31"/>
      <c r="O123" s="69"/>
      <c r="P123" s="68"/>
      <c r="Q123" s="31"/>
      <c r="R123" s="69"/>
      <c r="S123" s="68"/>
      <c r="T123" s="31"/>
      <c r="U123" s="69"/>
      <c r="V123" s="68"/>
      <c r="W123" s="31"/>
      <c r="X123" s="48"/>
      <c r="Y123" s="49"/>
    </row>
    <row r="124" spans="1:25" ht="13.5">
      <c r="A124" s="71">
        <v>18</v>
      </c>
      <c r="B124" s="38"/>
      <c r="C124" s="60"/>
      <c r="D124" s="108"/>
      <c r="E124" s="40"/>
      <c r="F124" s="75"/>
      <c r="G124" s="76"/>
      <c r="H124" s="77"/>
      <c r="I124" s="78"/>
      <c r="J124" s="76"/>
      <c r="K124" s="77"/>
      <c r="L124" s="69"/>
      <c r="M124" s="68"/>
      <c r="N124" s="77"/>
      <c r="O124" s="69"/>
      <c r="P124" s="68"/>
      <c r="Q124" s="77"/>
      <c r="R124" s="69"/>
      <c r="S124" s="68"/>
      <c r="T124" s="77"/>
      <c r="U124" s="69"/>
      <c r="V124" s="68"/>
      <c r="W124" s="77"/>
      <c r="X124" s="79"/>
      <c r="Y124" s="49"/>
    </row>
    <row r="125" spans="1:25" ht="13.5">
      <c r="A125" s="71">
        <v>19</v>
      </c>
      <c r="B125" s="38"/>
      <c r="C125" s="100"/>
      <c r="D125" s="108"/>
      <c r="E125" s="40"/>
      <c r="F125" s="66"/>
      <c r="G125" s="46"/>
      <c r="H125" s="77"/>
      <c r="I125" s="47"/>
      <c r="J125" s="46"/>
      <c r="K125" s="77"/>
      <c r="L125" s="47"/>
      <c r="M125" s="46"/>
      <c r="N125" s="77"/>
      <c r="O125" s="47"/>
      <c r="P125" s="46"/>
      <c r="Q125" s="77"/>
      <c r="R125" s="47"/>
      <c r="S125" s="46"/>
      <c r="T125" s="77"/>
      <c r="U125" s="47"/>
      <c r="V125" s="46"/>
      <c r="W125" s="77"/>
      <c r="X125" s="79"/>
      <c r="Y125" s="49"/>
    </row>
    <row r="126" spans="1:25" ht="13.5">
      <c r="A126" s="37">
        <v>20</v>
      </c>
      <c r="B126" s="59"/>
      <c r="C126" s="60"/>
      <c r="D126" s="108"/>
      <c r="E126" s="40"/>
      <c r="F126" s="67"/>
      <c r="G126" s="68"/>
      <c r="H126" s="31"/>
      <c r="I126" s="69"/>
      <c r="J126" s="68"/>
      <c r="K126" s="31"/>
      <c r="L126" s="70"/>
      <c r="M126" s="68"/>
      <c r="N126" s="31"/>
      <c r="O126" s="69"/>
      <c r="P126" s="68"/>
      <c r="Q126" s="31"/>
      <c r="R126" s="69"/>
      <c r="S126" s="68"/>
      <c r="T126" s="31"/>
      <c r="U126" s="69"/>
      <c r="V126" s="68"/>
      <c r="W126" s="31"/>
      <c r="X126" s="48"/>
      <c r="Y126" s="49"/>
    </row>
    <row r="127" spans="1:25" ht="13.5">
      <c r="A127" s="81">
        <v>21</v>
      </c>
      <c r="B127" s="82"/>
      <c r="C127" s="107"/>
      <c r="D127" s="122"/>
      <c r="E127" s="84"/>
      <c r="F127" s="86"/>
      <c r="G127" s="87"/>
      <c r="H127" s="88"/>
      <c r="I127" s="89"/>
      <c r="J127" s="87"/>
      <c r="K127" s="88"/>
      <c r="L127" s="90"/>
      <c r="M127" s="91"/>
      <c r="N127" s="88"/>
      <c r="O127" s="92"/>
      <c r="P127" s="91"/>
      <c r="Q127" s="88"/>
      <c r="R127" s="92"/>
      <c r="S127" s="91"/>
      <c r="T127" s="88"/>
      <c r="U127" s="92"/>
      <c r="V127" s="91"/>
      <c r="W127" s="88"/>
      <c r="X127" s="93"/>
      <c r="Y127" s="94"/>
    </row>
    <row r="128" spans="1:25" ht="22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2.5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2.5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2.5">
      <c r="A131" s="123"/>
      <c r="B131" s="123"/>
      <c r="C131" s="12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</row>
    <row r="132" spans="1:25" ht="22.5">
      <c r="A132" s="2"/>
      <c r="B132" s="2"/>
      <c r="C132" s="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</row>
    <row r="133" spans="1:25" ht="22.5">
      <c r="A133" s="126"/>
      <c r="B133" s="2"/>
      <c r="C133" s="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1:25" ht="13.5">
      <c r="A134" s="127"/>
      <c r="B134" s="127"/>
      <c r="C134" s="127"/>
      <c r="D134" s="127"/>
      <c r="E134" s="127"/>
      <c r="F134" s="127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7"/>
      <c r="Y134" s="127"/>
    </row>
    <row r="135" spans="1:25" ht="13.5">
      <c r="A135" s="129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1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27"/>
      <c r="Y135" s="132"/>
    </row>
    <row r="136" spans="1:25" ht="13.5">
      <c r="A136" s="128"/>
      <c r="B136" s="111"/>
      <c r="C136" s="125"/>
      <c r="D136" s="111"/>
      <c r="E136" s="111"/>
      <c r="F136" s="111"/>
      <c r="G136" s="111"/>
      <c r="H136" s="133"/>
      <c r="I136" s="111"/>
      <c r="J136" s="111"/>
      <c r="K136" s="133"/>
      <c r="L136" s="127"/>
      <c r="M136" s="127"/>
      <c r="N136" s="133"/>
      <c r="O136" s="127"/>
      <c r="P136" s="127"/>
      <c r="Q136" s="133"/>
      <c r="R136" s="127"/>
      <c r="S136" s="127"/>
      <c r="T136" s="133"/>
      <c r="U136" s="127"/>
      <c r="V136" s="127"/>
      <c r="W136" s="133"/>
      <c r="X136" s="134"/>
      <c r="Y136" s="135"/>
    </row>
    <row r="137" spans="1:25" ht="13.5">
      <c r="A137" s="128"/>
      <c r="B137" s="136"/>
      <c r="C137" s="125"/>
      <c r="D137" s="111"/>
      <c r="E137" s="111"/>
      <c r="F137" s="111"/>
      <c r="G137" s="111"/>
      <c r="H137" s="133"/>
      <c r="I137" s="111"/>
      <c r="J137" s="111"/>
      <c r="K137" s="133"/>
      <c r="L137" s="127"/>
      <c r="M137" s="127"/>
      <c r="N137" s="133"/>
      <c r="O137" s="127"/>
      <c r="P137" s="127"/>
      <c r="Q137" s="133"/>
      <c r="R137" s="127"/>
      <c r="S137" s="127"/>
      <c r="T137" s="133"/>
      <c r="U137" s="127"/>
      <c r="V137" s="127"/>
      <c r="W137" s="133"/>
      <c r="X137" s="134"/>
      <c r="Y137" s="135"/>
    </row>
    <row r="138" spans="1:25" ht="13.5">
      <c r="A138" s="128"/>
      <c r="B138" s="136"/>
      <c r="C138" s="125"/>
      <c r="D138" s="111"/>
      <c r="E138" s="111"/>
      <c r="F138" s="111"/>
      <c r="G138" s="111"/>
      <c r="H138" s="133"/>
      <c r="I138" s="111"/>
      <c r="J138" s="111"/>
      <c r="K138" s="133"/>
      <c r="L138" s="127"/>
      <c r="M138" s="127"/>
      <c r="N138" s="133"/>
      <c r="O138" s="127"/>
      <c r="P138" s="127"/>
      <c r="Q138" s="133"/>
      <c r="R138" s="127"/>
      <c r="S138" s="127"/>
      <c r="T138" s="133"/>
      <c r="U138" s="127"/>
      <c r="V138" s="127"/>
      <c r="W138" s="133"/>
      <c r="X138" s="134"/>
      <c r="Y138" s="135"/>
    </row>
    <row r="139" spans="1:25" ht="13.5">
      <c r="A139" s="128"/>
      <c r="B139" s="136"/>
      <c r="C139" s="127"/>
      <c r="D139" s="111"/>
      <c r="E139" s="111"/>
      <c r="F139" s="111"/>
      <c r="G139" s="111"/>
      <c r="H139" s="133"/>
      <c r="I139" s="111"/>
      <c r="J139" s="111"/>
      <c r="K139" s="133"/>
      <c r="L139" s="127"/>
      <c r="M139" s="127"/>
      <c r="N139" s="133"/>
      <c r="O139" s="127"/>
      <c r="P139" s="127"/>
      <c r="Q139" s="133"/>
      <c r="R139" s="127"/>
      <c r="S139" s="127"/>
      <c r="T139" s="133"/>
      <c r="U139" s="127"/>
      <c r="V139" s="127"/>
      <c r="W139" s="133"/>
      <c r="X139" s="134"/>
      <c r="Y139" s="135"/>
    </row>
    <row r="140" spans="1:25" ht="13.5">
      <c r="A140" s="128"/>
      <c r="B140" s="136"/>
      <c r="C140" s="125"/>
      <c r="D140" s="111"/>
      <c r="E140" s="111"/>
      <c r="F140" s="111"/>
      <c r="G140" s="111"/>
      <c r="H140" s="133"/>
      <c r="I140" s="111"/>
      <c r="J140" s="111"/>
      <c r="K140" s="133"/>
      <c r="L140" s="127"/>
      <c r="M140" s="127"/>
      <c r="N140" s="133"/>
      <c r="O140" s="127"/>
      <c r="P140" s="127"/>
      <c r="Q140" s="133"/>
      <c r="R140" s="127"/>
      <c r="S140" s="127"/>
      <c r="T140" s="133"/>
      <c r="U140" s="127"/>
      <c r="V140" s="127"/>
      <c r="W140" s="133"/>
      <c r="X140" s="134"/>
      <c r="Y140" s="135"/>
    </row>
    <row r="141" spans="1:25" ht="13.5">
      <c r="A141" s="128"/>
      <c r="B141" s="95"/>
      <c r="C141" s="125"/>
      <c r="D141" s="111"/>
      <c r="E141" s="111"/>
      <c r="F141" s="111"/>
      <c r="G141" s="111"/>
      <c r="H141" s="133"/>
      <c r="I141" s="111"/>
      <c r="J141" s="111"/>
      <c r="K141" s="133"/>
      <c r="L141" s="127"/>
      <c r="M141" s="127"/>
      <c r="N141" s="133"/>
      <c r="O141" s="127"/>
      <c r="P141" s="127"/>
      <c r="Q141" s="133"/>
      <c r="R141" s="127"/>
      <c r="S141" s="127"/>
      <c r="T141" s="133"/>
      <c r="U141" s="127"/>
      <c r="V141" s="127"/>
      <c r="W141" s="133"/>
      <c r="X141" s="134"/>
      <c r="Y141" s="135"/>
    </row>
    <row r="142" spans="1:25" ht="13.5">
      <c r="A142" s="128"/>
      <c r="B142" s="95"/>
      <c r="C142" s="125"/>
      <c r="D142" s="111"/>
      <c r="E142" s="111"/>
      <c r="F142" s="111"/>
      <c r="G142" s="111"/>
      <c r="H142" s="133"/>
      <c r="I142" s="111"/>
      <c r="J142" s="111"/>
      <c r="K142" s="133"/>
      <c r="L142" s="127"/>
      <c r="M142" s="127"/>
      <c r="N142" s="133"/>
      <c r="O142" s="127"/>
      <c r="P142" s="127"/>
      <c r="Q142" s="133"/>
      <c r="R142" s="127"/>
      <c r="S142" s="127"/>
      <c r="T142" s="133"/>
      <c r="U142" s="127"/>
      <c r="V142" s="127"/>
      <c r="W142" s="133"/>
      <c r="X142" s="134"/>
      <c r="Y142" s="135"/>
    </row>
    <row r="143" spans="1:25" ht="13.5">
      <c r="A143" s="128"/>
      <c r="B143" s="136"/>
      <c r="C143" s="137"/>
      <c r="D143" s="111"/>
      <c r="E143" s="111"/>
      <c r="F143" s="111"/>
      <c r="G143" s="111"/>
      <c r="H143" s="133"/>
      <c r="I143" s="111"/>
      <c r="J143" s="111"/>
      <c r="K143" s="133"/>
      <c r="L143" s="127"/>
      <c r="M143" s="127"/>
      <c r="N143" s="133"/>
      <c r="O143" s="127"/>
      <c r="P143" s="127"/>
      <c r="Q143" s="133"/>
      <c r="R143" s="127"/>
      <c r="S143" s="127"/>
      <c r="T143" s="133"/>
      <c r="U143" s="127"/>
      <c r="V143" s="127"/>
      <c r="W143" s="133"/>
      <c r="X143" s="134"/>
      <c r="Y143" s="135"/>
    </row>
    <row r="144" spans="1:25" ht="13.5">
      <c r="A144" s="128"/>
      <c r="B144" s="136"/>
      <c r="C144" s="137"/>
      <c r="D144" s="111"/>
      <c r="E144" s="111"/>
      <c r="F144" s="111"/>
      <c r="G144" s="111"/>
      <c r="H144" s="133"/>
      <c r="I144" s="111"/>
      <c r="J144" s="111"/>
      <c r="K144" s="133"/>
      <c r="L144" s="127"/>
      <c r="M144" s="127"/>
      <c r="N144" s="133"/>
      <c r="O144" s="127"/>
      <c r="P144" s="127"/>
      <c r="Q144" s="133"/>
      <c r="R144" s="127"/>
      <c r="S144" s="127"/>
      <c r="T144" s="133"/>
      <c r="U144" s="127"/>
      <c r="V144" s="127"/>
      <c r="W144" s="133"/>
      <c r="X144" s="134"/>
      <c r="Y144" s="135"/>
    </row>
    <row r="145" spans="1:25" ht="13.5">
      <c r="A145" s="128"/>
      <c r="B145" s="136"/>
      <c r="C145" s="125"/>
      <c r="D145" s="111"/>
      <c r="E145" s="111"/>
      <c r="F145" s="111"/>
      <c r="G145" s="111"/>
      <c r="H145" s="133"/>
      <c r="I145" s="111"/>
      <c r="J145" s="111"/>
      <c r="K145" s="133"/>
      <c r="L145" s="127"/>
      <c r="M145" s="127"/>
      <c r="N145" s="133"/>
      <c r="O145" s="127"/>
      <c r="P145" s="127"/>
      <c r="Q145" s="133"/>
      <c r="R145" s="127"/>
      <c r="S145" s="127"/>
      <c r="T145" s="133"/>
      <c r="U145" s="127"/>
      <c r="V145" s="127"/>
      <c r="W145" s="133"/>
      <c r="X145" s="134"/>
      <c r="Y145" s="135"/>
    </row>
    <row r="146" spans="1:25" ht="13.5">
      <c r="A146" s="128"/>
      <c r="B146" s="136"/>
      <c r="C146" s="125"/>
      <c r="D146" s="111"/>
      <c r="E146" s="111"/>
      <c r="F146" s="111"/>
      <c r="G146" s="111"/>
      <c r="H146" s="133"/>
      <c r="I146" s="111"/>
      <c r="J146" s="111"/>
      <c r="K146" s="133"/>
      <c r="L146" s="127"/>
      <c r="M146" s="127"/>
      <c r="N146" s="133"/>
      <c r="O146" s="127"/>
      <c r="P146" s="127"/>
      <c r="Q146" s="133"/>
      <c r="R146" s="127"/>
      <c r="S146" s="127"/>
      <c r="T146" s="133"/>
      <c r="U146" s="127"/>
      <c r="V146" s="127"/>
      <c r="W146" s="133"/>
      <c r="X146" s="134"/>
      <c r="Y146" s="135"/>
    </row>
    <row r="147" spans="1:25" ht="13.5">
      <c r="A147" s="128"/>
      <c r="B147" s="111"/>
      <c r="C147" s="127"/>
      <c r="D147" s="111"/>
      <c r="E147" s="111"/>
      <c r="F147" s="111"/>
      <c r="G147" s="111"/>
      <c r="H147" s="133"/>
      <c r="I147" s="111"/>
      <c r="J147" s="111"/>
      <c r="K147" s="133"/>
      <c r="L147" s="127"/>
      <c r="M147" s="127"/>
      <c r="N147" s="133"/>
      <c r="O147" s="127"/>
      <c r="P147" s="127"/>
      <c r="Q147" s="133"/>
      <c r="R147" s="127"/>
      <c r="S147" s="127"/>
      <c r="T147" s="133"/>
      <c r="U147" s="127"/>
      <c r="V147" s="127"/>
      <c r="W147" s="133"/>
      <c r="X147" s="134"/>
      <c r="Y147" s="135"/>
    </row>
    <row r="148" spans="1:25" ht="13.5">
      <c r="A148" s="128"/>
      <c r="B148" s="136"/>
      <c r="C148" s="125"/>
      <c r="D148" s="111"/>
      <c r="E148" s="111"/>
      <c r="F148" s="138"/>
      <c r="G148" s="138"/>
      <c r="H148" s="133"/>
      <c r="I148" s="138"/>
      <c r="J148" s="138"/>
      <c r="K148" s="133"/>
      <c r="L148" s="127"/>
      <c r="M148" s="127"/>
      <c r="N148" s="133"/>
      <c r="O148" s="127"/>
      <c r="P148" s="127"/>
      <c r="Q148" s="133"/>
      <c r="R148" s="127"/>
      <c r="S148" s="127"/>
      <c r="T148" s="133"/>
      <c r="U148" s="127"/>
      <c r="V148" s="127"/>
      <c r="W148" s="133"/>
      <c r="X148" s="134"/>
      <c r="Y148" s="135"/>
    </row>
    <row r="149" spans="1:25" ht="13.5">
      <c r="A149" s="128"/>
      <c r="B149" s="136"/>
      <c r="C149" s="125"/>
      <c r="D149" s="111"/>
      <c r="E149" s="111"/>
      <c r="F149" s="138"/>
      <c r="G149" s="138"/>
      <c r="H149" s="133"/>
      <c r="I149" s="138"/>
      <c r="J149" s="138"/>
      <c r="K149" s="133"/>
      <c r="L149" s="127"/>
      <c r="M149" s="127"/>
      <c r="N149" s="133"/>
      <c r="O149" s="127"/>
      <c r="P149" s="127"/>
      <c r="Q149" s="133"/>
      <c r="R149" s="127"/>
      <c r="S149" s="127"/>
      <c r="T149" s="133"/>
      <c r="U149" s="127"/>
      <c r="V149" s="127"/>
      <c r="W149" s="133"/>
      <c r="X149" s="134"/>
      <c r="Y149" s="135"/>
    </row>
    <row r="150" spans="1:25" ht="13.5">
      <c r="A150" s="128"/>
      <c r="B150" s="136"/>
      <c r="C150" s="125"/>
      <c r="D150" s="111"/>
      <c r="E150" s="111"/>
      <c r="F150" s="138"/>
      <c r="G150" s="138"/>
      <c r="H150" s="133"/>
      <c r="I150" s="138"/>
      <c r="J150" s="138"/>
      <c r="K150" s="133"/>
      <c r="L150" s="127"/>
      <c r="M150" s="127"/>
      <c r="N150" s="133"/>
      <c r="O150" s="127"/>
      <c r="P150" s="127"/>
      <c r="Q150" s="133"/>
      <c r="R150" s="127"/>
      <c r="S150" s="127"/>
      <c r="T150" s="133"/>
      <c r="U150" s="127"/>
      <c r="V150" s="127"/>
      <c r="W150" s="133"/>
      <c r="X150" s="134"/>
      <c r="Y150" s="135"/>
    </row>
    <row r="151" spans="1:25" ht="13.5">
      <c r="A151" s="128"/>
      <c r="B151" s="136"/>
      <c r="C151" s="125"/>
      <c r="D151" s="111"/>
      <c r="E151" s="111"/>
      <c r="F151" s="138"/>
      <c r="G151" s="138"/>
      <c r="H151" s="133"/>
      <c r="I151" s="138"/>
      <c r="J151" s="138"/>
      <c r="K151" s="133"/>
      <c r="L151" s="127"/>
      <c r="M151" s="127"/>
      <c r="N151" s="133"/>
      <c r="O151" s="127"/>
      <c r="P151" s="127"/>
      <c r="Q151" s="133"/>
      <c r="R151" s="127"/>
      <c r="S151" s="127"/>
      <c r="T151" s="133"/>
      <c r="U151" s="127"/>
      <c r="V151" s="127"/>
      <c r="W151" s="133"/>
      <c r="X151" s="134"/>
      <c r="Y151" s="135"/>
    </row>
    <row r="152" spans="1:25" ht="13.5">
      <c r="A152" s="128"/>
      <c r="B152" s="136"/>
      <c r="C152" s="125"/>
      <c r="D152" s="111"/>
      <c r="E152" s="111"/>
      <c r="F152" s="127"/>
      <c r="G152" s="127"/>
      <c r="H152" s="133"/>
      <c r="I152" s="127"/>
      <c r="J152" s="127"/>
      <c r="K152" s="133"/>
      <c r="L152" s="127"/>
      <c r="M152" s="127"/>
      <c r="N152" s="133"/>
      <c r="O152" s="127"/>
      <c r="P152" s="127"/>
      <c r="Q152" s="133"/>
      <c r="R152" s="127"/>
      <c r="S152" s="127"/>
      <c r="T152" s="133"/>
      <c r="U152" s="127"/>
      <c r="V152" s="127"/>
      <c r="W152" s="133"/>
      <c r="X152" s="134"/>
      <c r="Y152" s="135"/>
    </row>
    <row r="153" spans="1:25" ht="13.5">
      <c r="A153" s="128"/>
      <c r="B153" s="111"/>
      <c r="C153" s="138"/>
      <c r="D153" s="111"/>
      <c r="E153" s="111"/>
      <c r="F153" s="139"/>
      <c r="G153" s="139"/>
      <c r="H153" s="133"/>
      <c r="I153" s="139"/>
      <c r="J153" s="139"/>
      <c r="K153" s="133"/>
      <c r="L153" s="139"/>
      <c r="M153" s="139"/>
      <c r="N153" s="133"/>
      <c r="O153" s="139"/>
      <c r="P153" s="139"/>
      <c r="Q153" s="133"/>
      <c r="R153" s="139"/>
      <c r="S153" s="139"/>
      <c r="T153" s="133"/>
      <c r="U153" s="139"/>
      <c r="V153" s="139"/>
      <c r="W153" s="133"/>
      <c r="X153" s="134"/>
      <c r="Y153" s="135"/>
    </row>
    <row r="154" spans="1:25" ht="13.5">
      <c r="A154" s="128"/>
      <c r="B154" s="136"/>
      <c r="C154" s="125"/>
      <c r="D154" s="111"/>
      <c r="E154" s="111"/>
      <c r="F154" s="140"/>
      <c r="G154" s="140"/>
      <c r="H154" s="133"/>
      <c r="I154" s="140"/>
      <c r="J154" s="140"/>
      <c r="K154" s="133"/>
      <c r="L154" s="139"/>
      <c r="M154" s="139"/>
      <c r="N154" s="133"/>
      <c r="O154" s="139"/>
      <c r="P154" s="139"/>
      <c r="Q154" s="133"/>
      <c r="R154" s="139"/>
      <c r="S154" s="139"/>
      <c r="T154" s="133"/>
      <c r="U154" s="139"/>
      <c r="V154" s="139"/>
      <c r="W154" s="133"/>
      <c r="X154" s="134"/>
      <c r="Y154" s="135"/>
    </row>
    <row r="155" spans="1:25" ht="13.5">
      <c r="A155" s="95"/>
      <c r="B155" s="95"/>
      <c r="C155" s="125"/>
      <c r="D155" s="95"/>
      <c r="E155" s="95"/>
      <c r="F155" s="95"/>
      <c r="G155" s="95"/>
      <c r="H155" s="95"/>
      <c r="I155" s="141"/>
      <c r="J155" s="95"/>
      <c r="K155" s="95"/>
      <c r="L155" s="142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</row>
    <row r="156" spans="1:25" ht="13.5">
      <c r="A156" s="95"/>
      <c r="B156" s="95"/>
      <c r="C156" s="125"/>
      <c r="D156" s="111"/>
      <c r="E156" s="111"/>
      <c r="F156" s="95"/>
      <c r="G156" s="95"/>
      <c r="H156" s="95"/>
      <c r="I156" s="141"/>
      <c r="J156" s="95"/>
      <c r="K156" s="95"/>
      <c r="L156" s="142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</row>
    <row r="157" spans="1:25" ht="13.5">
      <c r="A157" s="95"/>
      <c r="B157" s="95"/>
      <c r="C157" s="125"/>
      <c r="D157" s="95"/>
      <c r="E157" s="95"/>
      <c r="F157" s="95"/>
      <c r="G157" s="95"/>
      <c r="H157" s="95"/>
      <c r="I157" s="141"/>
      <c r="J157" s="95"/>
      <c r="K157" s="95"/>
      <c r="L157" s="142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</row>
    <row r="158" spans="1:25" ht="13.5">
      <c r="A158" s="95"/>
      <c r="B158" s="95"/>
      <c r="C158" s="125"/>
      <c r="D158" s="111"/>
      <c r="E158" s="111"/>
      <c r="F158" s="95"/>
      <c r="G158" s="95"/>
      <c r="H158" s="95"/>
      <c r="I158" s="141"/>
      <c r="J158" s="95"/>
      <c r="K158" s="95"/>
      <c r="L158" s="142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</row>
    <row r="159" spans="1:25" ht="13.5">
      <c r="A159" s="95"/>
      <c r="B159" s="95"/>
      <c r="C159" s="125"/>
      <c r="D159" s="95"/>
      <c r="E159" s="95"/>
      <c r="F159" s="95"/>
      <c r="G159" s="95"/>
      <c r="H159" s="95"/>
      <c r="I159" s="141"/>
      <c r="J159" s="95"/>
      <c r="K159" s="95"/>
      <c r="L159" s="142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</row>
    <row r="160" spans="1:25" ht="13.5">
      <c r="A160" s="95"/>
      <c r="B160" s="95"/>
      <c r="C160" s="125"/>
      <c r="D160" s="95"/>
      <c r="E160" s="95"/>
      <c r="F160" s="95"/>
      <c r="G160" s="95"/>
      <c r="H160" s="95"/>
      <c r="I160" s="141"/>
      <c r="J160" s="95"/>
      <c r="K160" s="95"/>
      <c r="L160" s="142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</row>
    <row r="161" spans="1:25" ht="13.5">
      <c r="A161" s="95"/>
      <c r="B161" s="95"/>
      <c r="C161" s="125"/>
      <c r="D161" s="95"/>
      <c r="E161" s="95"/>
      <c r="F161" s="95"/>
      <c r="G161" s="95"/>
      <c r="H161" s="95"/>
      <c r="I161" s="141"/>
      <c r="J161" s="95"/>
      <c r="K161" s="95"/>
      <c r="L161" s="142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</row>
    <row r="162" spans="1:25" ht="22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2.5">
      <c r="A163" s="2"/>
      <c r="B163" s="2"/>
      <c r="C163" s="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</row>
    <row r="164" spans="1:25" ht="22.5">
      <c r="A164" s="2"/>
      <c r="B164" s="2"/>
      <c r="C164" s="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</row>
    <row r="165" spans="1:25" ht="22.5">
      <c r="A165" s="123"/>
      <c r="B165" s="123"/>
      <c r="C165" s="124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</row>
    <row r="166" spans="1:25" ht="22.5">
      <c r="A166" s="2"/>
      <c r="B166" s="2"/>
      <c r="C166" s="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</row>
    <row r="167" spans="1:25" ht="22.5">
      <c r="A167" s="126"/>
      <c r="B167" s="2"/>
      <c r="C167" s="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</row>
    <row r="168" spans="1:25" ht="13.5">
      <c r="A168" s="127"/>
      <c r="B168" s="127"/>
      <c r="C168" s="127"/>
      <c r="D168" s="127"/>
      <c r="E168" s="127"/>
      <c r="F168" s="127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7"/>
      <c r="Y168" s="127"/>
    </row>
    <row r="169" spans="1:25" ht="13.5">
      <c r="A169" s="129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1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27"/>
      <c r="Y169" s="132"/>
    </row>
    <row r="170" spans="1:25" ht="13.5">
      <c r="A170" s="128"/>
      <c r="B170" s="111"/>
      <c r="C170" s="125"/>
      <c r="D170" s="111"/>
      <c r="E170" s="111"/>
      <c r="F170" s="111"/>
      <c r="G170" s="111"/>
      <c r="H170" s="133"/>
      <c r="I170" s="111"/>
      <c r="J170" s="111"/>
      <c r="K170" s="133"/>
      <c r="L170" s="111"/>
      <c r="M170" s="111"/>
      <c r="N170" s="133"/>
      <c r="O170" s="111"/>
      <c r="P170" s="111"/>
      <c r="Q170" s="133"/>
      <c r="R170" s="111"/>
      <c r="S170" s="111"/>
      <c r="T170" s="133"/>
      <c r="U170" s="111"/>
      <c r="V170" s="111"/>
      <c r="W170" s="133"/>
      <c r="X170" s="134"/>
      <c r="Y170" s="135"/>
    </row>
    <row r="171" spans="1:25" ht="13.5">
      <c r="A171" s="128"/>
      <c r="B171" s="136"/>
      <c r="C171" s="125"/>
      <c r="D171" s="111"/>
      <c r="E171" s="111"/>
      <c r="F171" s="111"/>
      <c r="G171" s="111"/>
      <c r="H171" s="133"/>
      <c r="I171" s="111"/>
      <c r="J171" s="111"/>
      <c r="K171" s="133"/>
      <c r="L171" s="111"/>
      <c r="M171" s="111"/>
      <c r="N171" s="133"/>
      <c r="O171" s="111"/>
      <c r="P171" s="111"/>
      <c r="Q171" s="133"/>
      <c r="R171" s="111"/>
      <c r="S171" s="111"/>
      <c r="T171" s="133"/>
      <c r="U171" s="111"/>
      <c r="V171" s="111"/>
      <c r="W171" s="133"/>
      <c r="X171" s="134"/>
      <c r="Y171" s="135"/>
    </row>
    <row r="172" spans="1:25" ht="13.5">
      <c r="A172" s="128"/>
      <c r="B172" s="136"/>
      <c r="C172" s="125"/>
      <c r="D172" s="111"/>
      <c r="E172" s="111"/>
      <c r="F172" s="111"/>
      <c r="G172" s="111"/>
      <c r="H172" s="133"/>
      <c r="I172" s="111"/>
      <c r="J172" s="111"/>
      <c r="K172" s="133"/>
      <c r="L172" s="111"/>
      <c r="M172" s="111"/>
      <c r="N172" s="133"/>
      <c r="O172" s="111"/>
      <c r="P172" s="111"/>
      <c r="Q172" s="133"/>
      <c r="R172" s="111"/>
      <c r="S172" s="111"/>
      <c r="T172" s="133"/>
      <c r="U172" s="111"/>
      <c r="V172" s="111"/>
      <c r="W172" s="133"/>
      <c r="X172" s="134"/>
      <c r="Y172" s="135"/>
    </row>
    <row r="173" spans="1:25" ht="13.5">
      <c r="A173" s="128"/>
      <c r="B173" s="136"/>
      <c r="C173" s="127"/>
      <c r="D173" s="111"/>
      <c r="E173" s="111"/>
      <c r="F173" s="111"/>
      <c r="G173" s="111"/>
      <c r="H173" s="133"/>
      <c r="I173" s="111"/>
      <c r="J173" s="111"/>
      <c r="K173" s="133"/>
      <c r="L173" s="111"/>
      <c r="M173" s="111"/>
      <c r="N173" s="133"/>
      <c r="O173" s="111"/>
      <c r="P173" s="111"/>
      <c r="Q173" s="133"/>
      <c r="R173" s="111"/>
      <c r="S173" s="111"/>
      <c r="T173" s="133"/>
      <c r="U173" s="111"/>
      <c r="V173" s="111"/>
      <c r="W173" s="133"/>
      <c r="X173" s="134"/>
      <c r="Y173" s="135"/>
    </row>
    <row r="174" spans="1:25" ht="13.5">
      <c r="A174" s="128"/>
      <c r="B174" s="136"/>
      <c r="C174" s="125"/>
      <c r="D174" s="111"/>
      <c r="E174" s="111"/>
      <c r="F174" s="111"/>
      <c r="G174" s="111"/>
      <c r="H174" s="133"/>
      <c r="I174" s="111"/>
      <c r="J174" s="111"/>
      <c r="K174" s="133"/>
      <c r="L174" s="111"/>
      <c r="M174" s="111"/>
      <c r="N174" s="133"/>
      <c r="O174" s="111"/>
      <c r="P174" s="111"/>
      <c r="Q174" s="133"/>
      <c r="R174" s="111"/>
      <c r="S174" s="111"/>
      <c r="T174" s="133"/>
      <c r="U174" s="111"/>
      <c r="V174" s="111"/>
      <c r="W174" s="133"/>
      <c r="X174" s="134"/>
      <c r="Y174" s="135"/>
    </row>
    <row r="175" spans="1:25" ht="13.5">
      <c r="A175" s="128"/>
      <c r="B175" s="95"/>
      <c r="C175" s="125"/>
      <c r="D175" s="111"/>
      <c r="E175" s="111"/>
      <c r="F175" s="111"/>
      <c r="G175" s="111"/>
      <c r="H175" s="133"/>
      <c r="I175" s="111"/>
      <c r="J175" s="111"/>
      <c r="K175" s="133"/>
      <c r="L175" s="111"/>
      <c r="M175" s="111"/>
      <c r="N175" s="133"/>
      <c r="O175" s="111"/>
      <c r="P175" s="111"/>
      <c r="Q175" s="133"/>
      <c r="R175" s="111"/>
      <c r="S175" s="111"/>
      <c r="T175" s="133"/>
      <c r="U175" s="111"/>
      <c r="V175" s="111"/>
      <c r="W175" s="133"/>
      <c r="X175" s="134"/>
      <c r="Y175" s="135"/>
    </row>
    <row r="176" spans="1:25" ht="13.5">
      <c r="A176" s="128"/>
      <c r="B176" s="95"/>
      <c r="C176" s="125"/>
      <c r="D176" s="111"/>
      <c r="E176" s="111"/>
      <c r="F176" s="111"/>
      <c r="G176" s="111"/>
      <c r="H176" s="133"/>
      <c r="I176" s="111"/>
      <c r="J176" s="111"/>
      <c r="K176" s="133"/>
      <c r="L176" s="111"/>
      <c r="M176" s="111"/>
      <c r="N176" s="133"/>
      <c r="O176" s="111"/>
      <c r="P176" s="111"/>
      <c r="Q176" s="133"/>
      <c r="R176" s="111"/>
      <c r="S176" s="111"/>
      <c r="T176" s="133"/>
      <c r="U176" s="111"/>
      <c r="V176" s="111"/>
      <c r="W176" s="133"/>
      <c r="X176" s="134"/>
      <c r="Y176" s="135"/>
    </row>
    <row r="177" spans="1:25" ht="13.5">
      <c r="A177" s="128"/>
      <c r="B177" s="136"/>
      <c r="C177" s="125"/>
      <c r="D177" s="111"/>
      <c r="E177" s="111"/>
      <c r="F177" s="111"/>
      <c r="G177" s="111"/>
      <c r="H177" s="133"/>
      <c r="I177" s="111"/>
      <c r="J177" s="111"/>
      <c r="K177" s="133"/>
      <c r="L177" s="111"/>
      <c r="M177" s="111"/>
      <c r="N177" s="133"/>
      <c r="O177" s="111"/>
      <c r="P177" s="111"/>
      <c r="Q177" s="133"/>
      <c r="R177" s="111"/>
      <c r="S177" s="111"/>
      <c r="T177" s="133"/>
      <c r="U177" s="111"/>
      <c r="V177" s="111"/>
      <c r="W177" s="133"/>
      <c r="X177" s="134"/>
      <c r="Y177" s="135"/>
    </row>
    <row r="178" spans="1:25" ht="13.5">
      <c r="A178" s="128"/>
      <c r="B178" s="136"/>
      <c r="C178" s="137"/>
      <c r="D178" s="111"/>
      <c r="E178" s="111"/>
      <c r="F178" s="111"/>
      <c r="G178" s="111"/>
      <c r="H178" s="133"/>
      <c r="I178" s="111"/>
      <c r="J178" s="111"/>
      <c r="K178" s="133"/>
      <c r="L178" s="111"/>
      <c r="M178" s="111"/>
      <c r="N178" s="133"/>
      <c r="O178" s="111"/>
      <c r="P178" s="111"/>
      <c r="Q178" s="133"/>
      <c r="R178" s="111"/>
      <c r="S178" s="111"/>
      <c r="T178" s="133"/>
      <c r="U178" s="111"/>
      <c r="V178" s="111"/>
      <c r="W178" s="133"/>
      <c r="X178" s="134"/>
      <c r="Y178" s="135"/>
    </row>
    <row r="179" spans="1:25" ht="13.5">
      <c r="A179" s="128"/>
      <c r="B179" s="136"/>
      <c r="C179" s="125"/>
      <c r="D179" s="111"/>
      <c r="E179" s="111"/>
      <c r="F179" s="111"/>
      <c r="G179" s="111"/>
      <c r="H179" s="133"/>
      <c r="I179" s="111"/>
      <c r="J179" s="111"/>
      <c r="K179" s="133"/>
      <c r="L179" s="111"/>
      <c r="M179" s="111"/>
      <c r="N179" s="133"/>
      <c r="O179" s="111"/>
      <c r="P179" s="111"/>
      <c r="Q179" s="133"/>
      <c r="R179" s="111"/>
      <c r="S179" s="111"/>
      <c r="T179" s="133"/>
      <c r="U179" s="111"/>
      <c r="V179" s="111"/>
      <c r="W179" s="133"/>
      <c r="X179" s="134"/>
      <c r="Y179" s="135"/>
    </row>
    <row r="180" spans="1:25" ht="13.5">
      <c r="A180" s="128"/>
      <c r="B180" s="136"/>
      <c r="C180" s="125"/>
      <c r="D180" s="111"/>
      <c r="E180" s="111"/>
      <c r="F180" s="111"/>
      <c r="G180" s="111"/>
      <c r="H180" s="133"/>
      <c r="I180" s="111"/>
      <c r="J180" s="111"/>
      <c r="K180" s="133"/>
      <c r="L180" s="111"/>
      <c r="M180" s="111"/>
      <c r="N180" s="133"/>
      <c r="O180" s="111"/>
      <c r="P180" s="111"/>
      <c r="Q180" s="133"/>
      <c r="R180" s="111"/>
      <c r="S180" s="111"/>
      <c r="T180" s="133"/>
      <c r="U180" s="111"/>
      <c r="V180" s="111"/>
      <c r="W180" s="133"/>
      <c r="X180" s="134"/>
      <c r="Y180" s="135"/>
    </row>
    <row r="181" spans="1:25" ht="13.5">
      <c r="A181" s="128"/>
      <c r="B181" s="111"/>
      <c r="C181" s="127"/>
      <c r="D181" s="111"/>
      <c r="E181" s="111"/>
      <c r="F181" s="111"/>
      <c r="G181" s="111"/>
      <c r="H181" s="133"/>
      <c r="I181" s="111"/>
      <c r="J181" s="111"/>
      <c r="K181" s="133"/>
      <c r="L181" s="111"/>
      <c r="M181" s="111"/>
      <c r="N181" s="133"/>
      <c r="O181" s="111"/>
      <c r="P181" s="111"/>
      <c r="Q181" s="133"/>
      <c r="R181" s="111"/>
      <c r="S181" s="111"/>
      <c r="T181" s="133"/>
      <c r="U181" s="111"/>
      <c r="V181" s="111"/>
      <c r="W181" s="133"/>
      <c r="X181" s="134"/>
      <c r="Y181" s="135"/>
    </row>
    <row r="182" spans="1:25" ht="13.5">
      <c r="A182" s="128"/>
      <c r="B182" s="136"/>
      <c r="C182" s="125"/>
      <c r="D182" s="111"/>
      <c r="E182" s="111"/>
      <c r="F182" s="111"/>
      <c r="G182" s="111"/>
      <c r="H182" s="133"/>
      <c r="I182" s="138"/>
      <c r="J182" s="138"/>
      <c r="K182" s="133"/>
      <c r="L182" s="111"/>
      <c r="M182" s="111"/>
      <c r="N182" s="133"/>
      <c r="O182" s="111"/>
      <c r="P182" s="111"/>
      <c r="Q182" s="133"/>
      <c r="R182" s="111"/>
      <c r="S182" s="111"/>
      <c r="T182" s="133"/>
      <c r="U182" s="111"/>
      <c r="V182" s="111"/>
      <c r="W182" s="133"/>
      <c r="X182" s="134"/>
      <c r="Y182" s="135"/>
    </row>
    <row r="183" spans="1:25" ht="13.5">
      <c r="A183" s="128"/>
      <c r="B183" s="136"/>
      <c r="C183" s="125"/>
      <c r="D183" s="111"/>
      <c r="E183" s="111"/>
      <c r="F183" s="111"/>
      <c r="G183" s="111"/>
      <c r="H183" s="133"/>
      <c r="I183" s="138"/>
      <c r="J183" s="138"/>
      <c r="K183" s="133"/>
      <c r="L183" s="111"/>
      <c r="M183" s="111"/>
      <c r="N183" s="133"/>
      <c r="O183" s="111"/>
      <c r="P183" s="111"/>
      <c r="Q183" s="133"/>
      <c r="R183" s="111"/>
      <c r="S183" s="111"/>
      <c r="T183" s="133"/>
      <c r="U183" s="111"/>
      <c r="V183" s="111"/>
      <c r="W183" s="133"/>
      <c r="X183" s="134"/>
      <c r="Y183" s="135"/>
    </row>
    <row r="184" spans="1:25" ht="13.5">
      <c r="A184" s="128"/>
      <c r="B184" s="136"/>
      <c r="C184" s="125"/>
      <c r="D184" s="111"/>
      <c r="E184" s="111"/>
      <c r="F184" s="111"/>
      <c r="G184" s="111"/>
      <c r="H184" s="133"/>
      <c r="I184" s="138"/>
      <c r="J184" s="138"/>
      <c r="K184" s="133"/>
      <c r="L184" s="111"/>
      <c r="M184" s="111"/>
      <c r="N184" s="133"/>
      <c r="O184" s="111"/>
      <c r="P184" s="111"/>
      <c r="Q184" s="133"/>
      <c r="R184" s="111"/>
      <c r="S184" s="111"/>
      <c r="T184" s="133"/>
      <c r="U184" s="111"/>
      <c r="V184" s="111"/>
      <c r="W184" s="133"/>
      <c r="X184" s="134"/>
      <c r="Y184" s="135"/>
    </row>
    <row r="185" spans="1:25" ht="13.5">
      <c r="A185" s="128"/>
      <c r="B185" s="136"/>
      <c r="C185" s="125"/>
      <c r="D185" s="111"/>
      <c r="E185" s="111"/>
      <c r="F185" s="111"/>
      <c r="G185" s="111"/>
      <c r="H185" s="133"/>
      <c r="I185" s="138"/>
      <c r="J185" s="138"/>
      <c r="K185" s="133"/>
      <c r="L185" s="111"/>
      <c r="M185" s="111"/>
      <c r="N185" s="133"/>
      <c r="O185" s="111"/>
      <c r="P185" s="111"/>
      <c r="Q185" s="133"/>
      <c r="R185" s="111"/>
      <c r="S185" s="111"/>
      <c r="T185" s="133"/>
      <c r="U185" s="111"/>
      <c r="V185" s="111"/>
      <c r="W185" s="133"/>
      <c r="X185" s="134"/>
      <c r="Y185" s="135"/>
    </row>
    <row r="186" spans="1:25" ht="13.5">
      <c r="A186" s="128"/>
      <c r="B186" s="136"/>
      <c r="C186" s="125"/>
      <c r="D186" s="111"/>
      <c r="E186" s="111"/>
      <c r="F186" s="111"/>
      <c r="G186" s="111"/>
      <c r="H186" s="133"/>
      <c r="I186" s="127"/>
      <c r="J186" s="127"/>
      <c r="K186" s="133"/>
      <c r="L186" s="111"/>
      <c r="M186" s="111"/>
      <c r="N186" s="133"/>
      <c r="O186" s="111"/>
      <c r="P186" s="111"/>
      <c r="Q186" s="133"/>
      <c r="R186" s="111"/>
      <c r="S186" s="111"/>
      <c r="T186" s="133"/>
      <c r="U186" s="111"/>
      <c r="V186" s="111"/>
      <c r="W186" s="133"/>
      <c r="X186" s="134"/>
      <c r="Y186" s="135"/>
    </row>
    <row r="187" spans="1:25" ht="13.5">
      <c r="A187" s="128"/>
      <c r="B187" s="111"/>
      <c r="C187" s="138"/>
      <c r="D187" s="111"/>
      <c r="E187" s="111"/>
      <c r="F187" s="111"/>
      <c r="G187" s="111"/>
      <c r="H187" s="133"/>
      <c r="I187" s="139"/>
      <c r="J187" s="139"/>
      <c r="K187" s="133"/>
      <c r="L187" s="111"/>
      <c r="M187" s="111"/>
      <c r="N187" s="133"/>
      <c r="O187" s="111"/>
      <c r="P187" s="111"/>
      <c r="Q187" s="133"/>
      <c r="R187" s="111"/>
      <c r="S187" s="111"/>
      <c r="T187" s="133"/>
      <c r="U187" s="111"/>
      <c r="V187" s="111"/>
      <c r="W187" s="133"/>
      <c r="X187" s="134"/>
      <c r="Y187" s="135"/>
    </row>
    <row r="188" spans="1:25" ht="13.5">
      <c r="A188" s="128"/>
      <c r="B188" s="136"/>
      <c r="C188" s="125"/>
      <c r="D188" s="111"/>
      <c r="E188" s="111"/>
      <c r="F188" s="111"/>
      <c r="G188" s="111"/>
      <c r="H188" s="133"/>
      <c r="I188" s="140"/>
      <c r="J188" s="140"/>
      <c r="K188" s="133"/>
      <c r="L188" s="111"/>
      <c r="M188" s="111"/>
      <c r="N188" s="133"/>
      <c r="O188" s="111"/>
      <c r="P188" s="111"/>
      <c r="Q188" s="133"/>
      <c r="R188" s="111"/>
      <c r="S188" s="111"/>
      <c r="T188" s="133"/>
      <c r="U188" s="111"/>
      <c r="V188" s="111"/>
      <c r="W188" s="133"/>
      <c r="X188" s="134"/>
      <c r="Y188" s="135"/>
    </row>
    <row r="189" spans="1:25" ht="13.5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</row>
  </sheetData>
  <sheetProtection selectLockedCells="1" selectUnlockedCells="1"/>
  <mergeCells count="20">
    <mergeCell ref="A1:Y1"/>
    <mergeCell ref="A2:C2"/>
    <mergeCell ref="A3:C3"/>
    <mergeCell ref="A36:Y36"/>
    <mergeCell ref="A37:C37"/>
    <mergeCell ref="A38:C38"/>
    <mergeCell ref="A65:C65"/>
    <mergeCell ref="A69:Y69"/>
    <mergeCell ref="A70:C70"/>
    <mergeCell ref="A71:C71"/>
    <mergeCell ref="A98:Y98"/>
    <mergeCell ref="A99:Y99"/>
    <mergeCell ref="A100:C100"/>
    <mergeCell ref="A101:C101"/>
    <mergeCell ref="A128:Y128"/>
    <mergeCell ref="A129:C129"/>
    <mergeCell ref="A130:C130"/>
    <mergeCell ref="A162:Y162"/>
    <mergeCell ref="A163:C163"/>
    <mergeCell ref="A164:C16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="90" zoomScaleNormal="90" workbookViewId="0" topLeftCell="A86">
      <selection activeCell="B115" sqref="B115"/>
    </sheetView>
  </sheetViews>
  <sheetFormatPr defaultColWidth="9.140625" defaultRowHeight="15"/>
  <cols>
    <col min="1" max="1" width="4.421875" style="0" customWidth="1"/>
    <col min="2" max="2" width="10.57421875" style="0" customWidth="1"/>
    <col min="3" max="3" width="26.8515625" style="0" customWidth="1"/>
    <col min="4" max="4" width="21.57421875" style="0" customWidth="1"/>
    <col min="5" max="5" width="6.00390625" style="0" customWidth="1"/>
    <col min="6" max="23" width="3.7109375" style="0" customWidth="1"/>
    <col min="24" max="24" width="6.00390625" style="0" customWidth="1"/>
    <col min="25" max="25" width="7.140625" style="0" customWidth="1"/>
  </cols>
  <sheetData>
    <row r="1" ht="22.5">
      <c r="C1" s="143" t="s">
        <v>35</v>
      </c>
    </row>
    <row r="2" spans="1:3" ht="16.5">
      <c r="A2" s="144"/>
      <c r="B2" s="144" t="s">
        <v>36</v>
      </c>
      <c r="C2" s="144"/>
    </row>
    <row r="3" spans="1:3" ht="16.5">
      <c r="A3" s="144" t="s">
        <v>37</v>
      </c>
      <c r="B3" s="144"/>
      <c r="C3" s="144"/>
    </row>
    <row r="5" spans="6:23" ht="13.5">
      <c r="F5" s="12"/>
      <c r="G5" s="13" t="s">
        <v>5</v>
      </c>
      <c r="H5" s="14"/>
      <c r="I5" s="13"/>
      <c r="J5" s="13" t="s">
        <v>6</v>
      </c>
      <c r="K5" s="14"/>
      <c r="L5" s="13"/>
      <c r="M5" s="13" t="s">
        <v>7</v>
      </c>
      <c r="N5" s="14"/>
      <c r="O5" s="13"/>
      <c r="P5" s="13" t="s">
        <v>8</v>
      </c>
      <c r="Q5" s="14"/>
      <c r="R5" s="13"/>
      <c r="S5" s="13" t="s">
        <v>9</v>
      </c>
      <c r="T5" s="14"/>
      <c r="U5" s="13"/>
      <c r="V5" s="13" t="s">
        <v>10</v>
      </c>
      <c r="W5" s="14"/>
    </row>
    <row r="6" spans="1:25" ht="13.5">
      <c r="A6" s="15" t="s">
        <v>11</v>
      </c>
      <c r="B6" s="16" t="s">
        <v>12</v>
      </c>
      <c r="C6" s="17" t="s">
        <v>13</v>
      </c>
      <c r="D6" s="17" t="s">
        <v>14</v>
      </c>
      <c r="E6" s="17" t="s">
        <v>15</v>
      </c>
      <c r="F6" s="18" t="s">
        <v>16</v>
      </c>
      <c r="G6" s="19" t="s">
        <v>17</v>
      </c>
      <c r="H6" s="16" t="s">
        <v>18</v>
      </c>
      <c r="I6" s="20" t="s">
        <v>19</v>
      </c>
      <c r="J6" s="20" t="s">
        <v>20</v>
      </c>
      <c r="K6" s="16" t="s">
        <v>18</v>
      </c>
      <c r="L6" s="21" t="s">
        <v>21</v>
      </c>
      <c r="M6" s="20" t="s">
        <v>22</v>
      </c>
      <c r="N6" s="16" t="s">
        <v>18</v>
      </c>
      <c r="O6" s="20" t="s">
        <v>23</v>
      </c>
      <c r="P6" s="20" t="s">
        <v>24</v>
      </c>
      <c r="Q6" s="16" t="s">
        <v>18</v>
      </c>
      <c r="R6" s="20" t="s">
        <v>25</v>
      </c>
      <c r="S6" s="20" t="s">
        <v>26</v>
      </c>
      <c r="T6" s="16" t="s">
        <v>18</v>
      </c>
      <c r="U6" s="20" t="s">
        <v>27</v>
      </c>
      <c r="V6" s="20" t="s">
        <v>28</v>
      </c>
      <c r="W6" s="16" t="s">
        <v>18</v>
      </c>
      <c r="X6" s="22" t="s">
        <v>29</v>
      </c>
      <c r="Y6" s="23" t="s">
        <v>30</v>
      </c>
    </row>
    <row r="7" spans="1:25" ht="15">
      <c r="A7" s="24">
        <v>1</v>
      </c>
      <c r="B7" s="38">
        <v>140549</v>
      </c>
      <c r="C7" s="100" t="s">
        <v>38</v>
      </c>
      <c r="D7" s="40" t="s">
        <v>39</v>
      </c>
      <c r="E7" s="40">
        <v>1963</v>
      </c>
      <c r="F7" s="66">
        <f>10+10+9+9+9</f>
        <v>47</v>
      </c>
      <c r="G7" s="46">
        <f>10+10+10+10+9</f>
        <v>49</v>
      </c>
      <c r="H7" s="31">
        <f>SUM(F7:G7)</f>
        <v>96</v>
      </c>
      <c r="I7" s="47">
        <f>10+10+10+10+9</f>
        <v>49</v>
      </c>
      <c r="J7" s="46">
        <f>10+10+9+9+8</f>
        <v>46</v>
      </c>
      <c r="K7" s="31">
        <f>SUM(I7:J7)</f>
        <v>95</v>
      </c>
      <c r="L7" s="45">
        <f>10+10+10+9+9</f>
        <v>48</v>
      </c>
      <c r="M7" s="46">
        <f>10+10+9+9+8</f>
        <v>46</v>
      </c>
      <c r="N7" s="31">
        <f>SUM(L7:M7)</f>
        <v>94</v>
      </c>
      <c r="O7" s="47">
        <f>10+10+9+9+9</f>
        <v>47</v>
      </c>
      <c r="P7" s="46">
        <f>10+9+9+9+8</f>
        <v>45</v>
      </c>
      <c r="Q7" s="31">
        <f>SUM(O7:P7)</f>
        <v>92</v>
      </c>
      <c r="R7" s="47">
        <f>10+10+9+9+9</f>
        <v>47</v>
      </c>
      <c r="S7" s="46">
        <f>10+10+9+9+9</f>
        <v>47</v>
      </c>
      <c r="T7" s="31">
        <f>SUM(R7:S7)</f>
        <v>94</v>
      </c>
      <c r="U7" s="47">
        <f>10+10+9+9+7</f>
        <v>45</v>
      </c>
      <c r="V7" s="46">
        <f>10+10+10+9+9</f>
        <v>48</v>
      </c>
      <c r="W7" s="31">
        <f>SUM(U7:V7)</f>
        <v>93</v>
      </c>
      <c r="X7" s="145">
        <f>SUM(H7+K7+N7+Q7+T7+W7)</f>
        <v>564</v>
      </c>
      <c r="Y7" s="49"/>
    </row>
    <row r="8" spans="1:25" ht="15">
      <c r="A8" s="37">
        <v>2</v>
      </c>
      <c r="B8" s="59">
        <v>140169</v>
      </c>
      <c r="C8" s="109" t="s">
        <v>40</v>
      </c>
      <c r="D8" s="40" t="s">
        <v>41</v>
      </c>
      <c r="E8" s="52">
        <v>1988</v>
      </c>
      <c r="F8" s="42">
        <f>10+10+10+9+9</f>
        <v>48</v>
      </c>
      <c r="G8" s="43">
        <f>10+10+10+9+9</f>
        <v>48</v>
      </c>
      <c r="H8" s="31">
        <v>96</v>
      </c>
      <c r="I8" s="44">
        <f>10+10+9+9+9</f>
        <v>47</v>
      </c>
      <c r="J8" s="43">
        <f>10+10+10+9+9</f>
        <v>48</v>
      </c>
      <c r="K8" s="31">
        <v>95</v>
      </c>
      <c r="L8" s="45">
        <f>10+10+10+10+9</f>
        <v>49</v>
      </c>
      <c r="M8" s="46">
        <f>10+9+9+8+8</f>
        <v>44</v>
      </c>
      <c r="N8" s="31">
        <v>93</v>
      </c>
      <c r="O8" s="47">
        <f>10+10+9+9+8</f>
        <v>46</v>
      </c>
      <c r="P8" s="46">
        <f>10+10+9+9+9</f>
        <v>47</v>
      </c>
      <c r="Q8" s="31">
        <v>93</v>
      </c>
      <c r="R8" s="47">
        <f>10+9+9+9+8</f>
        <v>45</v>
      </c>
      <c r="S8" s="46">
        <f>10+10+10+9+9</f>
        <v>48</v>
      </c>
      <c r="T8" s="31">
        <v>93</v>
      </c>
      <c r="U8" s="47">
        <f>10+9+9+8+8</f>
        <v>44</v>
      </c>
      <c r="V8" s="46">
        <f>10+10+9+9+9</f>
        <v>47</v>
      </c>
      <c r="W8" s="31">
        <v>91</v>
      </c>
      <c r="X8" s="145">
        <f>SUM(H8+K8+N8+Q8+T8+W8)</f>
        <v>561</v>
      </c>
      <c r="Y8" s="49"/>
    </row>
    <row r="9" spans="1:24" ht="15">
      <c r="A9" s="37">
        <v>3</v>
      </c>
      <c r="B9" s="38">
        <v>140489</v>
      </c>
      <c r="C9" s="60" t="s">
        <v>42</v>
      </c>
      <c r="D9" s="108" t="s">
        <v>43</v>
      </c>
      <c r="E9" s="40">
        <v>1950</v>
      </c>
      <c r="F9" s="50">
        <f>10+10+10+10+8</f>
        <v>48</v>
      </c>
      <c r="G9" s="43">
        <f>10+10+10+9+9</f>
        <v>48</v>
      </c>
      <c r="H9" s="31">
        <f>SUM(F9:G9)</f>
        <v>96</v>
      </c>
      <c r="I9" s="44">
        <f>10+10+10+10+9</f>
        <v>49</v>
      </c>
      <c r="J9" s="43">
        <f>10+10+8+8+8</f>
        <v>44</v>
      </c>
      <c r="K9" s="31">
        <f>SUM(I9:J9)</f>
        <v>93</v>
      </c>
      <c r="L9" s="45">
        <f>10+10+10+9+8</f>
        <v>47</v>
      </c>
      <c r="M9" s="46">
        <f>10+10+9+9+9</f>
        <v>47</v>
      </c>
      <c r="N9" s="31">
        <f>SUM(L9:M9)</f>
        <v>94</v>
      </c>
      <c r="O9" s="47">
        <f>9+9+9+9+9</f>
        <v>45</v>
      </c>
      <c r="P9" s="46">
        <f>10+10+10+10+9</f>
        <v>49</v>
      </c>
      <c r="Q9" s="31">
        <f>SUM(O9:P9)</f>
        <v>94</v>
      </c>
      <c r="R9" s="47">
        <f>10+10+10+9+8</f>
        <v>47</v>
      </c>
      <c r="S9" s="46">
        <f>10+9+9+9+9</f>
        <v>46</v>
      </c>
      <c r="T9" s="31">
        <f>SUM(R9:S9)</f>
        <v>93</v>
      </c>
      <c r="U9" s="47">
        <f>10+10+9+9+9</f>
        <v>47</v>
      </c>
      <c r="V9" s="46">
        <f>9+9+9+8+8</f>
        <v>43</v>
      </c>
      <c r="W9" s="31">
        <f>SUM(U9:V9)</f>
        <v>90</v>
      </c>
      <c r="X9" s="145">
        <f>SUM(H9+K9+N9+Q9+T9+W9)</f>
        <v>560</v>
      </c>
    </row>
    <row r="10" spans="1:24" ht="15">
      <c r="A10" s="37">
        <v>4</v>
      </c>
      <c r="B10" s="59">
        <v>140109</v>
      </c>
      <c r="C10" s="100" t="s">
        <v>44</v>
      </c>
      <c r="D10" s="108" t="s">
        <v>45</v>
      </c>
      <c r="E10" s="40">
        <v>1970</v>
      </c>
      <c r="F10" s="67">
        <f>10+10+10+9+9</f>
        <v>48</v>
      </c>
      <c r="G10" s="68">
        <f>10+10+10+9+9</f>
        <v>48</v>
      </c>
      <c r="H10" s="31">
        <v>96</v>
      </c>
      <c r="I10" s="69">
        <f>10+10+10+9+9</f>
        <v>48</v>
      </c>
      <c r="J10" s="68">
        <f>10+9+9+9+9</f>
        <v>46</v>
      </c>
      <c r="K10" s="31">
        <v>94</v>
      </c>
      <c r="L10" s="70">
        <f>10+10+10+10+8</f>
        <v>48</v>
      </c>
      <c r="M10" s="68">
        <f>10+9+9+9+8</f>
        <v>45</v>
      </c>
      <c r="N10" s="31">
        <v>93</v>
      </c>
      <c r="O10" s="69">
        <f>10+9+9+8+8</f>
        <v>44</v>
      </c>
      <c r="P10" s="68">
        <f>10+10+9+9+8</f>
        <v>46</v>
      </c>
      <c r="Q10" s="31">
        <v>90</v>
      </c>
      <c r="R10" s="69">
        <f>10+9+9+8+7</f>
        <v>43</v>
      </c>
      <c r="S10" s="68">
        <f>10+10+10+10+8</f>
        <v>48</v>
      </c>
      <c r="T10" s="31">
        <v>91</v>
      </c>
      <c r="U10" s="69">
        <f>10+10+9+9+9</f>
        <v>47</v>
      </c>
      <c r="V10" s="68">
        <f>10+10+10+9+9</f>
        <v>48</v>
      </c>
      <c r="W10" s="31">
        <v>95</v>
      </c>
      <c r="X10" s="145">
        <f>SUM(H10+K10+N10+Q10+T10+W10)</f>
        <v>559</v>
      </c>
    </row>
    <row r="11" spans="1:25" ht="15">
      <c r="A11" s="37">
        <v>5</v>
      </c>
      <c r="B11" s="146">
        <v>140529</v>
      </c>
      <c r="C11" s="114" t="s">
        <v>46</v>
      </c>
      <c r="D11" s="84" t="s">
        <v>47</v>
      </c>
      <c r="E11" s="84">
        <v>1980</v>
      </c>
      <c r="F11" s="147">
        <f>10+10+10+9+9</f>
        <v>48</v>
      </c>
      <c r="G11" s="148">
        <f>10+10+10+8+8</f>
        <v>46</v>
      </c>
      <c r="H11" s="149">
        <f>SUM(F11:G11)</f>
        <v>94</v>
      </c>
      <c r="I11" s="150">
        <f>10+10+9+9+8</f>
        <v>46</v>
      </c>
      <c r="J11" s="148">
        <f>10+9+9+9+9</f>
        <v>46</v>
      </c>
      <c r="K11" s="149">
        <f>SUM(I11:J11)</f>
        <v>92</v>
      </c>
      <c r="L11" s="151">
        <f>10+10+9+9+9</f>
        <v>47</v>
      </c>
      <c r="M11" s="148">
        <f>10+10+10+9+9</f>
        <v>48</v>
      </c>
      <c r="N11" s="149">
        <f>SUM(L11:M11)</f>
        <v>95</v>
      </c>
      <c r="O11" s="150">
        <f>10+10+10+9+8</f>
        <v>47</v>
      </c>
      <c r="P11" s="148">
        <f>10+10+10+9+9</f>
        <v>48</v>
      </c>
      <c r="Q11" s="149">
        <f>SUM(O11:P11)</f>
        <v>95</v>
      </c>
      <c r="R11" s="150">
        <f>9+9+9+9+9</f>
        <v>45</v>
      </c>
      <c r="S11" s="148">
        <f>10+10+10+9+10</f>
        <v>49</v>
      </c>
      <c r="T11" s="149">
        <f>SUM(R11:S11)</f>
        <v>94</v>
      </c>
      <c r="U11" s="150">
        <f>9+9+8+8+7</f>
        <v>41</v>
      </c>
      <c r="V11" s="148">
        <f>10+10+9+9+8</f>
        <v>46</v>
      </c>
      <c r="W11" s="149">
        <f>SUM(U11:V11)</f>
        <v>87</v>
      </c>
      <c r="X11" s="145">
        <f>SUM(H11+K11+N11+Q11+T11+W11)</f>
        <v>557</v>
      </c>
      <c r="Y11" s="94">
        <v>14</v>
      </c>
    </row>
    <row r="12" spans="1:25" ht="15">
      <c r="A12" s="37">
        <v>6</v>
      </c>
      <c r="B12" s="38">
        <v>140189</v>
      </c>
      <c r="C12" s="60" t="s">
        <v>48</v>
      </c>
      <c r="D12" s="118" t="s">
        <v>49</v>
      </c>
      <c r="E12" s="40">
        <v>1962</v>
      </c>
      <c r="F12" s="75">
        <f>10+10+10+9+9</f>
        <v>48</v>
      </c>
      <c r="G12" s="76">
        <f>10+10+9+9+8</f>
        <v>46</v>
      </c>
      <c r="H12" s="31">
        <v>94</v>
      </c>
      <c r="I12" s="78">
        <f>10+10+9+9+8</f>
        <v>46</v>
      </c>
      <c r="J12" s="76">
        <f>10+10+10+9+7</f>
        <v>46</v>
      </c>
      <c r="K12" s="31">
        <v>92</v>
      </c>
      <c r="L12" s="70">
        <f>10+9+9+8+8</f>
        <v>44</v>
      </c>
      <c r="M12" s="68">
        <f>10+10+9+9+8</f>
        <v>46</v>
      </c>
      <c r="N12" s="31">
        <v>90</v>
      </c>
      <c r="O12" s="69">
        <f>10+9+9+9+8</f>
        <v>45</v>
      </c>
      <c r="P12" s="68">
        <f>10+10+9+9+9</f>
        <v>47</v>
      </c>
      <c r="Q12" s="31">
        <v>92</v>
      </c>
      <c r="R12" s="69">
        <f>10+10+9+9+8</f>
        <v>46</v>
      </c>
      <c r="S12" s="68">
        <f>10+10+10+9+8</f>
        <v>47</v>
      </c>
      <c r="T12" s="31">
        <v>93</v>
      </c>
      <c r="U12" s="69">
        <f>10+10+10+10+9</f>
        <v>49</v>
      </c>
      <c r="V12" s="68">
        <f>10+10+9+9+9</f>
        <v>47</v>
      </c>
      <c r="W12" s="31">
        <v>96</v>
      </c>
      <c r="X12" s="145">
        <f>SUM(H12+K12+N12+Q12+T12+W12)</f>
        <v>557</v>
      </c>
      <c r="Y12" s="152">
        <v>11</v>
      </c>
    </row>
    <row r="13" spans="1:25" ht="15">
      <c r="A13" s="37">
        <v>7</v>
      </c>
      <c r="B13" s="153">
        <v>140309</v>
      </c>
      <c r="C13" s="154" t="s">
        <v>50</v>
      </c>
      <c r="D13" s="56" t="s">
        <v>51</v>
      </c>
      <c r="E13" s="155">
        <v>1975</v>
      </c>
      <c r="F13" s="156">
        <f>10+10+9+9+9</f>
        <v>47</v>
      </c>
      <c r="G13" s="157">
        <f>10+10+9+9+9</f>
        <v>47</v>
      </c>
      <c r="H13" s="133">
        <f>SUM(F13:G13)</f>
        <v>94</v>
      </c>
      <c r="I13" s="158">
        <f>10+10+9+9+9</f>
        <v>47</v>
      </c>
      <c r="J13" s="157">
        <f>10+10+10+10+8</f>
        <v>48</v>
      </c>
      <c r="K13" s="133">
        <f>SUM(I13:J13)</f>
        <v>95</v>
      </c>
      <c r="L13" s="159">
        <f>10+10+10+8+8</f>
        <v>46</v>
      </c>
      <c r="M13" s="160">
        <f>9+9+9+9+9</f>
        <v>45</v>
      </c>
      <c r="N13" s="133">
        <f>SUM(L13:M13)</f>
        <v>91</v>
      </c>
      <c r="O13" s="161">
        <f>10+9+9+9+8</f>
        <v>45</v>
      </c>
      <c r="P13" s="160">
        <f>10+9+9+9+8</f>
        <v>45</v>
      </c>
      <c r="Q13" s="133">
        <f>SUM(O13:P13)</f>
        <v>90</v>
      </c>
      <c r="R13" s="161">
        <f>10+10+9+9+9</f>
        <v>47</v>
      </c>
      <c r="S13" s="160">
        <f>9+9+9+9+9</f>
        <v>45</v>
      </c>
      <c r="T13" s="133">
        <f>SUM(R13:S13)</f>
        <v>92</v>
      </c>
      <c r="U13" s="161">
        <f>10+10+10+9+8</f>
        <v>47</v>
      </c>
      <c r="V13" s="160">
        <f>10+10+10+9+9</f>
        <v>48</v>
      </c>
      <c r="W13" s="133">
        <f>SUM(U13:V13)</f>
        <v>95</v>
      </c>
      <c r="X13" s="145">
        <f>W13+T13+Q13+N13+K13+H13</f>
        <v>557</v>
      </c>
      <c r="Y13" s="152">
        <v>11</v>
      </c>
    </row>
    <row r="14" spans="1:25" ht="15">
      <c r="A14" s="37">
        <v>8</v>
      </c>
      <c r="B14" s="162">
        <v>140469</v>
      </c>
      <c r="C14" s="100" t="s">
        <v>52</v>
      </c>
      <c r="D14" s="40" t="s">
        <v>53</v>
      </c>
      <c r="E14" s="40">
        <v>1966</v>
      </c>
      <c r="F14" s="163">
        <f>10+9+9+9+8</f>
        <v>45</v>
      </c>
      <c r="G14" s="164">
        <f>10+9+8+8+8</f>
        <v>43</v>
      </c>
      <c r="H14" s="31">
        <f>SUM(F14:G14)</f>
        <v>88</v>
      </c>
      <c r="I14" s="165">
        <f>10+10+9+9+8</f>
        <v>46</v>
      </c>
      <c r="J14" s="164">
        <f>10+10+9+9+8</f>
        <v>46</v>
      </c>
      <c r="K14" s="31">
        <f>SUM(I14:J14)</f>
        <v>92</v>
      </c>
      <c r="L14" s="12">
        <f>10+10+8+8+8</f>
        <v>44</v>
      </c>
      <c r="M14" s="33">
        <f>10+10+10+9+9</f>
        <v>48</v>
      </c>
      <c r="N14" s="31">
        <f>SUM(L14:M14)</f>
        <v>92</v>
      </c>
      <c r="O14" s="34">
        <f>10+10+10+10+9</f>
        <v>49</v>
      </c>
      <c r="P14" s="33">
        <f>9+9+9+9+8</f>
        <v>44</v>
      </c>
      <c r="Q14" s="31">
        <f>SUM(O14:P14)</f>
        <v>93</v>
      </c>
      <c r="R14" s="34">
        <f>10+10+10+10+10</f>
        <v>50</v>
      </c>
      <c r="S14" s="33">
        <f>10+10+9+9+9</f>
        <v>47</v>
      </c>
      <c r="T14" s="31">
        <f>SUM(R14:S14)</f>
        <v>97</v>
      </c>
      <c r="U14" s="34">
        <f>10+10+10+10+10</f>
        <v>50</v>
      </c>
      <c r="V14" s="33">
        <f>10+9+9+9+7</f>
        <v>44</v>
      </c>
      <c r="W14" s="31">
        <f>SUM(U14:V14)</f>
        <v>94</v>
      </c>
      <c r="X14" s="145">
        <f>SUM(H14+K14+N14+Q14+T14+W14)</f>
        <v>556</v>
      </c>
      <c r="Y14" s="49"/>
    </row>
    <row r="15" spans="1:25" ht="15">
      <c r="A15" s="37">
        <v>9</v>
      </c>
      <c r="B15" s="38">
        <v>140289</v>
      </c>
      <c r="C15" s="100" t="s">
        <v>54</v>
      </c>
      <c r="D15" s="40" t="s">
        <v>55</v>
      </c>
      <c r="E15" s="106">
        <v>1957</v>
      </c>
      <c r="F15" s="42">
        <f>10+10+9+8+7</f>
        <v>44</v>
      </c>
      <c r="G15" s="43">
        <f>10+9+9+9+7</f>
        <v>44</v>
      </c>
      <c r="H15" s="31">
        <f>SUM(F15:G15)</f>
        <v>88</v>
      </c>
      <c r="I15" s="44">
        <f>10+10+10+9+8</f>
        <v>47</v>
      </c>
      <c r="J15" s="43">
        <f>10+10+10+9+9</f>
        <v>48</v>
      </c>
      <c r="K15" s="31">
        <f>SUM(I15:J15)</f>
        <v>95</v>
      </c>
      <c r="L15" s="45">
        <f>9+9+9+9+9</f>
        <v>45</v>
      </c>
      <c r="M15" s="46">
        <f>10+10+9+8+8</f>
        <v>45</v>
      </c>
      <c r="N15" s="31">
        <f>SUM(L15:M15)</f>
        <v>90</v>
      </c>
      <c r="O15" s="47">
        <f>10+10+9+9+9</f>
        <v>47</v>
      </c>
      <c r="P15" s="46">
        <f>10+10+10+10+6</f>
        <v>46</v>
      </c>
      <c r="Q15" s="31">
        <v>93</v>
      </c>
      <c r="R15" s="47">
        <f>10+10+9+9+9</f>
        <v>47</v>
      </c>
      <c r="S15" s="46">
        <f>10+10+9+9+9</f>
        <v>47</v>
      </c>
      <c r="T15" s="31">
        <f>SUM(R15:S15)</f>
        <v>94</v>
      </c>
      <c r="U15" s="47">
        <f>10+10+9+9+8</f>
        <v>46</v>
      </c>
      <c r="V15" s="46">
        <f>10+10+10+9+9</f>
        <v>48</v>
      </c>
      <c r="W15" s="31">
        <f>SUM(U15:V15)</f>
        <v>94</v>
      </c>
      <c r="X15" s="145">
        <f>W15+T15+Q15+N15+K15+H15</f>
        <v>554</v>
      </c>
      <c r="Y15" s="49"/>
    </row>
    <row r="16" spans="1:25" ht="15">
      <c r="A16" s="37">
        <v>10</v>
      </c>
      <c r="B16" s="38">
        <v>140669</v>
      </c>
      <c r="C16" s="100" t="s">
        <v>56</v>
      </c>
      <c r="D16" s="106" t="s">
        <v>57</v>
      </c>
      <c r="E16" s="40">
        <v>1990</v>
      </c>
      <c r="F16" s="62">
        <f>10+10+9+9+8</f>
        <v>46</v>
      </c>
      <c r="G16" s="63">
        <f>10+10+10+9+8</f>
        <v>47</v>
      </c>
      <c r="H16" s="31">
        <f>SUM(F16:G16)</f>
        <v>93</v>
      </c>
      <c r="I16" s="64">
        <f>10+10+10+9+9</f>
        <v>48</v>
      </c>
      <c r="J16" s="63">
        <f>10+9+9+9+8</f>
        <v>45</v>
      </c>
      <c r="K16" s="31">
        <f>SUM(I16:J16)</f>
        <v>93</v>
      </c>
      <c r="L16" s="45">
        <f>10+10+9+9+9</f>
        <v>47</v>
      </c>
      <c r="M16" s="46">
        <f>10+10+9+8+7</f>
        <v>44</v>
      </c>
      <c r="N16" s="31">
        <f>SUM(L16:M16)</f>
        <v>91</v>
      </c>
      <c r="O16" s="47">
        <f>10+10+10+9+8</f>
        <v>47</v>
      </c>
      <c r="P16" s="46">
        <f>10+10+9+9+8</f>
        <v>46</v>
      </c>
      <c r="Q16" s="31">
        <f>SUM(O16:P16)</f>
        <v>93</v>
      </c>
      <c r="R16" s="47">
        <f>9+9+9+8+8</f>
        <v>43</v>
      </c>
      <c r="S16" s="46">
        <f>10+10+9+9+8</f>
        <v>46</v>
      </c>
      <c r="T16" s="31">
        <f>SUM(R16:S16)</f>
        <v>89</v>
      </c>
      <c r="U16" s="47">
        <f>10+10+10+9+9</f>
        <v>48</v>
      </c>
      <c r="V16" s="46">
        <f>10+10+9+9+8</f>
        <v>46</v>
      </c>
      <c r="W16" s="31">
        <f>SUM(U16:V16)</f>
        <v>94</v>
      </c>
      <c r="X16" s="145">
        <f>SUM(H16+K16+N16+Q16+T16+W16)</f>
        <v>553</v>
      </c>
      <c r="Y16" s="49"/>
    </row>
    <row r="17" spans="1:25" ht="15">
      <c r="A17" s="37">
        <v>11</v>
      </c>
      <c r="B17" s="38">
        <v>140701</v>
      </c>
      <c r="C17" s="166" t="s">
        <v>58</v>
      </c>
      <c r="D17" s="40" t="s">
        <v>59</v>
      </c>
      <c r="E17" s="41">
        <v>1988</v>
      </c>
      <c r="F17" s="50">
        <f>10+9+9+9+7</f>
        <v>44</v>
      </c>
      <c r="G17" s="43">
        <f>10+10+10+9+9</f>
        <v>48</v>
      </c>
      <c r="H17" s="31">
        <f>SUM(F17:G17)</f>
        <v>92</v>
      </c>
      <c r="I17" s="44">
        <f>10+10+9+9+8</f>
        <v>46</v>
      </c>
      <c r="J17" s="43">
        <f>10+9+9+8+7</f>
        <v>43</v>
      </c>
      <c r="K17" s="31">
        <f>SUM(I17:J17)</f>
        <v>89</v>
      </c>
      <c r="L17" s="45">
        <f>10+9+9+9+9</f>
        <v>46</v>
      </c>
      <c r="M17" s="46">
        <f>10+10+9+9+8</f>
        <v>46</v>
      </c>
      <c r="N17" s="31">
        <f>SUM(L17:M17)</f>
        <v>92</v>
      </c>
      <c r="O17" s="47">
        <f>10+10+10+10+8</f>
        <v>48</v>
      </c>
      <c r="P17" s="46">
        <f>10+10+9+9+9</f>
        <v>47</v>
      </c>
      <c r="Q17" s="31">
        <f>SUM(O17:P17)</f>
        <v>95</v>
      </c>
      <c r="R17" s="47">
        <f>10+9+9+9+8</f>
        <v>45</v>
      </c>
      <c r="S17" s="46">
        <f>10+10+10+9+9</f>
        <v>48</v>
      </c>
      <c r="T17" s="31">
        <f>SUM(R17:S17)</f>
        <v>93</v>
      </c>
      <c r="U17" s="47">
        <f>10+9+9+9+8</f>
        <v>45</v>
      </c>
      <c r="V17" s="46">
        <f>10+9+9+8+8</f>
        <v>44</v>
      </c>
      <c r="W17" s="31">
        <f>SUM(U17:V17)</f>
        <v>89</v>
      </c>
      <c r="X17" s="145">
        <f>SUM(H17+K17+N17+Q17+T17+W17)</f>
        <v>550</v>
      </c>
      <c r="Y17" s="49"/>
    </row>
    <row r="18" spans="1:25" ht="15">
      <c r="A18" s="37">
        <v>12</v>
      </c>
      <c r="B18" s="38">
        <v>140349</v>
      </c>
      <c r="C18" s="167" t="s">
        <v>60</v>
      </c>
      <c r="D18" s="73" t="s">
        <v>61</v>
      </c>
      <c r="E18" s="73">
        <v>1957</v>
      </c>
      <c r="F18" s="50">
        <f>10+9+8+9+7</f>
        <v>43</v>
      </c>
      <c r="G18" s="43">
        <f>10+10+9+9+8</f>
        <v>46</v>
      </c>
      <c r="H18" s="31">
        <v>89</v>
      </c>
      <c r="I18" s="44">
        <f>10+9+9+8+8</f>
        <v>44</v>
      </c>
      <c r="J18" s="43">
        <f>10+10+9+9+9</f>
        <v>47</v>
      </c>
      <c r="K18" s="31">
        <f>SUM(I18:J18)</f>
        <v>91</v>
      </c>
      <c r="L18" s="45">
        <f>10+9+9+9+8</f>
        <v>45</v>
      </c>
      <c r="M18" s="46">
        <f>10+10+9+9+8</f>
        <v>46</v>
      </c>
      <c r="N18" s="31">
        <f>SUM(L18:M18)</f>
        <v>91</v>
      </c>
      <c r="O18" s="47">
        <f>10+9+9+9+8</f>
        <v>45</v>
      </c>
      <c r="P18" s="46">
        <f>10+10+10+9+8</f>
        <v>47</v>
      </c>
      <c r="Q18" s="31">
        <f>SUM(O18:P18)</f>
        <v>92</v>
      </c>
      <c r="R18" s="47">
        <f>10+10+9+9+8</f>
        <v>46</v>
      </c>
      <c r="S18" s="46">
        <f>10+9+9+9+8</f>
        <v>45</v>
      </c>
      <c r="T18" s="31">
        <f>SUM(R18:S18)</f>
        <v>91</v>
      </c>
      <c r="U18" s="47">
        <f>10+10+9+9+9</f>
        <v>47</v>
      </c>
      <c r="V18" s="46">
        <f>10+10+9+9+8</f>
        <v>46</v>
      </c>
      <c r="W18" s="31">
        <f>SUM(U18:V18)</f>
        <v>93</v>
      </c>
      <c r="X18" s="145">
        <f>SUM(W18+T18+Q18+N18+K18+H18)</f>
        <v>547</v>
      </c>
      <c r="Y18" s="49">
        <v>10</v>
      </c>
    </row>
    <row r="19" spans="1:25" ht="15">
      <c r="A19" s="37">
        <v>13</v>
      </c>
      <c r="B19" s="38">
        <v>140737</v>
      </c>
      <c r="C19" s="60" t="s">
        <v>62</v>
      </c>
      <c r="D19" s="108" t="s">
        <v>63</v>
      </c>
      <c r="E19" s="40">
        <v>1953</v>
      </c>
      <c r="F19" s="62">
        <f>10+9+9+9+9</f>
        <v>46</v>
      </c>
      <c r="G19" s="63">
        <f>10+10+9+9+9</f>
        <v>47</v>
      </c>
      <c r="H19" s="31">
        <f>SUM(F19:G19)</f>
        <v>93</v>
      </c>
      <c r="I19" s="64">
        <f>9+9+9+8+8</f>
        <v>43</v>
      </c>
      <c r="J19" s="63">
        <f>9+9+9+8+7</f>
        <v>42</v>
      </c>
      <c r="K19" s="31">
        <f>SUM(I19:J19)</f>
        <v>85</v>
      </c>
      <c r="L19" s="45">
        <f>10+9+9+9+8</f>
        <v>45</v>
      </c>
      <c r="M19" s="46">
        <f>10+10+8+8+7</f>
        <v>43</v>
      </c>
      <c r="N19" s="31">
        <f>SUM(L19:M19)</f>
        <v>88</v>
      </c>
      <c r="O19" s="47">
        <f>10+10+10+10+9</f>
        <v>49</v>
      </c>
      <c r="P19" s="46">
        <f>10+10+9+9+8</f>
        <v>46</v>
      </c>
      <c r="Q19" s="31">
        <f>SUM(O19:P19)</f>
        <v>95</v>
      </c>
      <c r="R19" s="47">
        <f>9+9+9+9+9</f>
        <v>45</v>
      </c>
      <c r="S19" s="46">
        <f>10+10+10+10+8</f>
        <v>48</v>
      </c>
      <c r="T19" s="31">
        <f>SUM(R19:S19)</f>
        <v>93</v>
      </c>
      <c r="U19" s="47">
        <f>10+10+9+9+8</f>
        <v>46</v>
      </c>
      <c r="V19" s="46">
        <f>10+10+10+9+8</f>
        <v>47</v>
      </c>
      <c r="W19" s="31">
        <f>SUM(U19:V19)</f>
        <v>93</v>
      </c>
      <c r="X19" s="145">
        <f>SUM(H19+K19+N19+Q19+T19+W19)</f>
        <v>547</v>
      </c>
      <c r="Y19" s="49">
        <v>7</v>
      </c>
    </row>
    <row r="20" spans="1:25" ht="15">
      <c r="A20" s="37">
        <v>14</v>
      </c>
      <c r="B20" s="38">
        <v>140569</v>
      </c>
      <c r="C20" s="100" t="s">
        <v>64</v>
      </c>
      <c r="D20" s="108" t="s">
        <v>65</v>
      </c>
      <c r="E20" s="40">
        <v>1984</v>
      </c>
      <c r="F20" s="50">
        <f>10+10+10+10+10</f>
        <v>50</v>
      </c>
      <c r="G20" s="43">
        <f>10+9+9+9+8</f>
        <v>45</v>
      </c>
      <c r="H20" s="31">
        <f>SUM(F20:G20)</f>
        <v>95</v>
      </c>
      <c r="I20" s="44">
        <f>10+10+9+8+7</f>
        <v>44</v>
      </c>
      <c r="J20" s="43">
        <f>10+9+9+9+7</f>
        <v>44</v>
      </c>
      <c r="K20" s="31">
        <f>SUM(I20:J20)</f>
        <v>88</v>
      </c>
      <c r="L20" s="45">
        <f>10+9+9+9+9</f>
        <v>46</v>
      </c>
      <c r="M20" s="46">
        <f>10+10+9+9+8</f>
        <v>46</v>
      </c>
      <c r="N20" s="31">
        <f>SUM(L20:M20)</f>
        <v>92</v>
      </c>
      <c r="O20" s="47">
        <f>10+9+9+9+8</f>
        <v>45</v>
      </c>
      <c r="P20" s="46">
        <f>10+10+10+9+9</f>
        <v>48</v>
      </c>
      <c r="Q20" s="31">
        <f>SUM(O20:P20)</f>
        <v>93</v>
      </c>
      <c r="R20" s="47">
        <f>10+9+9+8+7</f>
        <v>43</v>
      </c>
      <c r="S20" s="46">
        <f>10+9+9+9+8</f>
        <v>45</v>
      </c>
      <c r="T20" s="31">
        <f>SUM(R20:S20)</f>
        <v>88</v>
      </c>
      <c r="U20" s="47">
        <f>10+10+9+8+8</f>
        <v>45</v>
      </c>
      <c r="V20" s="46">
        <f>10+10+9+9+8</f>
        <v>46</v>
      </c>
      <c r="W20" s="31">
        <f>SUM(U20:V20)</f>
        <v>91</v>
      </c>
      <c r="X20" s="145">
        <f>SUM(H20+K20+N20+Q20+T20+W20)</f>
        <v>547</v>
      </c>
      <c r="Y20" s="49">
        <v>5</v>
      </c>
    </row>
    <row r="21" spans="1:25" ht="15">
      <c r="A21" s="37">
        <v>15</v>
      </c>
      <c r="B21" s="38">
        <v>140249</v>
      </c>
      <c r="C21" s="100" t="s">
        <v>66</v>
      </c>
      <c r="D21" s="108" t="s">
        <v>67</v>
      </c>
      <c r="E21" s="40">
        <v>1972</v>
      </c>
      <c r="F21" s="50">
        <f>9+9+9+9+8</f>
        <v>44</v>
      </c>
      <c r="G21" s="43">
        <f>10+10+9+8+8</f>
        <v>45</v>
      </c>
      <c r="H21" s="31">
        <f>SUM(F21:G21)</f>
        <v>89</v>
      </c>
      <c r="I21" s="44">
        <f>10+10+10+9+6</f>
        <v>45</v>
      </c>
      <c r="J21" s="43">
        <f>10+10+10+9+8</f>
        <v>47</v>
      </c>
      <c r="K21" s="31">
        <f>SUM(I21:J21)</f>
        <v>92</v>
      </c>
      <c r="L21" s="45">
        <f>10+10+10+9+8</f>
        <v>47</v>
      </c>
      <c r="M21" s="46">
        <f>10+9+8+8+7</f>
        <v>42</v>
      </c>
      <c r="N21" s="31">
        <f>SUM(L21:M21)</f>
        <v>89</v>
      </c>
      <c r="O21" s="47">
        <f>10+10+9+9+9</f>
        <v>47</v>
      </c>
      <c r="P21" s="46">
        <f>10+10+10+8+7</f>
        <v>45</v>
      </c>
      <c r="Q21" s="31">
        <f>SUM(O21:P21)</f>
        <v>92</v>
      </c>
      <c r="R21" s="47">
        <f>10+10+10+10+8</f>
        <v>48</v>
      </c>
      <c r="S21" s="46">
        <f>9+9+9+8+9</f>
        <v>44</v>
      </c>
      <c r="T21" s="31">
        <f>SUM(R21:S21)</f>
        <v>92</v>
      </c>
      <c r="U21" s="47">
        <f>10+10+9+9+8</f>
        <v>46</v>
      </c>
      <c r="V21" s="46">
        <f>10+10+9+9+8</f>
        <v>46</v>
      </c>
      <c r="W21" s="31">
        <f>SUM(U21:V21)</f>
        <v>92</v>
      </c>
      <c r="X21" s="145">
        <f>SUM(H21+K21+N21+Q21+T21+W21)</f>
        <v>546</v>
      </c>
      <c r="Y21" s="49"/>
    </row>
    <row r="22" spans="1:25" ht="15">
      <c r="A22" s="37">
        <v>16</v>
      </c>
      <c r="B22" s="38">
        <v>140689</v>
      </c>
      <c r="C22" s="100" t="s">
        <v>68</v>
      </c>
      <c r="D22" s="108" t="s">
        <v>69</v>
      </c>
      <c r="E22" s="40">
        <v>1935</v>
      </c>
      <c r="F22" s="66">
        <f>10+9+9+8+7</f>
        <v>43</v>
      </c>
      <c r="G22" s="46">
        <f>9+8+8+8+6</f>
        <v>39</v>
      </c>
      <c r="H22" s="31">
        <f>SUM(F22:G22)</f>
        <v>82</v>
      </c>
      <c r="I22" s="47">
        <f>10+10+9+9+8</f>
        <v>46</v>
      </c>
      <c r="J22" s="46">
        <f>10+10+10+9+9</f>
        <v>48</v>
      </c>
      <c r="K22" s="31">
        <f>SUM(I22:J22)</f>
        <v>94</v>
      </c>
      <c r="L22" s="45">
        <f>10+10+9+9+7</f>
        <v>45</v>
      </c>
      <c r="M22" s="46">
        <f>10+10+10+9+9</f>
        <v>48</v>
      </c>
      <c r="N22" s="31">
        <f>SUM(L22:M22)</f>
        <v>93</v>
      </c>
      <c r="O22" s="47">
        <f>10+9+9+9+7</f>
        <v>44</v>
      </c>
      <c r="P22" s="46">
        <f>10+10+9+9+8</f>
        <v>46</v>
      </c>
      <c r="Q22" s="31">
        <f>SUM(O22:P22)</f>
        <v>90</v>
      </c>
      <c r="R22" s="47">
        <f>9+9+9+9+8</f>
        <v>44</v>
      </c>
      <c r="S22" s="46">
        <f>10+10+9+9+9</f>
        <v>47</v>
      </c>
      <c r="T22" s="31">
        <f>SUM(R22:S22)</f>
        <v>91</v>
      </c>
      <c r="U22" s="47">
        <f>10+9+9+9+8</f>
        <v>45</v>
      </c>
      <c r="V22" s="46">
        <f>10+10+10+10+8</f>
        <v>48</v>
      </c>
      <c r="W22" s="31">
        <f>SUM(U22:V22)</f>
        <v>93</v>
      </c>
      <c r="X22" s="145">
        <f>SUM(H22+K22+N22+Q22+T22+W22)</f>
        <v>543</v>
      </c>
      <c r="Y22" s="49"/>
    </row>
    <row r="23" spans="1:25" ht="15">
      <c r="A23" s="37">
        <v>17</v>
      </c>
      <c r="B23" s="38">
        <v>140229</v>
      </c>
      <c r="C23" s="100" t="s">
        <v>70</v>
      </c>
      <c r="D23" s="168" t="s">
        <v>71</v>
      </c>
      <c r="E23" s="40">
        <v>1954</v>
      </c>
      <c r="F23" s="62">
        <f>10+9+9+8+8</f>
        <v>44</v>
      </c>
      <c r="G23" s="63">
        <f>10+10+9+9+9</f>
        <v>47</v>
      </c>
      <c r="H23" s="31">
        <v>91</v>
      </c>
      <c r="I23" s="64">
        <f>10+10+9+9+6</f>
        <v>44</v>
      </c>
      <c r="J23" s="63">
        <f>10+9+9+8+8</f>
        <v>44</v>
      </c>
      <c r="K23" s="31">
        <v>88</v>
      </c>
      <c r="L23" s="45">
        <f>10+10+9+9+8</f>
        <v>46</v>
      </c>
      <c r="M23" s="46">
        <f>10+10+10+9+8</f>
        <v>47</v>
      </c>
      <c r="N23" s="31">
        <v>93</v>
      </c>
      <c r="O23" s="47">
        <f>10+10+9+9+9</f>
        <v>47</v>
      </c>
      <c r="P23" s="46">
        <f>10+9+9+8+7</f>
        <v>43</v>
      </c>
      <c r="Q23" s="31">
        <v>90</v>
      </c>
      <c r="R23" s="47">
        <f>10+10+10+9+9</f>
        <v>48</v>
      </c>
      <c r="S23" s="46">
        <f>9+9+9+8+8</f>
        <v>43</v>
      </c>
      <c r="T23" s="31">
        <v>91</v>
      </c>
      <c r="U23" s="47">
        <f>9+9+9+9+8</f>
        <v>44</v>
      </c>
      <c r="V23" s="46">
        <f>10+10+10+9+6</f>
        <v>45</v>
      </c>
      <c r="W23" s="31">
        <v>89</v>
      </c>
      <c r="X23" s="145">
        <f>SUM(H23+K23+N23+Q23+T23+W23)</f>
        <v>542</v>
      </c>
      <c r="Y23" s="49"/>
    </row>
    <row r="24" spans="1:25" ht="15">
      <c r="A24" s="71">
        <v>18</v>
      </c>
      <c r="B24" s="169">
        <v>140449</v>
      </c>
      <c r="C24" s="100" t="s">
        <v>72</v>
      </c>
      <c r="D24" s="108" t="s">
        <v>73</v>
      </c>
      <c r="E24" s="40">
        <v>1965</v>
      </c>
      <c r="F24" s="42">
        <f>9+9+9+8+8</f>
        <v>43</v>
      </c>
      <c r="G24" s="43">
        <f>9+9+9+9+8</f>
        <v>44</v>
      </c>
      <c r="H24" s="31">
        <f>SUM(F24:G24)</f>
        <v>87</v>
      </c>
      <c r="I24" s="44">
        <f>10+10+10+10+9</f>
        <v>49</v>
      </c>
      <c r="J24" s="43">
        <f>10+10+10+10+8</f>
        <v>48</v>
      </c>
      <c r="K24" s="31">
        <f>SUM(I24:J24)</f>
        <v>97</v>
      </c>
      <c r="L24" s="45">
        <f>10+9+9+8+8</f>
        <v>44</v>
      </c>
      <c r="M24" s="46">
        <f>10+10+10+8+8</f>
        <v>46</v>
      </c>
      <c r="N24" s="31">
        <f>SUM(L24:M24)</f>
        <v>90</v>
      </c>
      <c r="O24" s="47">
        <f>10+9+9+9+8</f>
        <v>45</v>
      </c>
      <c r="P24" s="46">
        <f>10+10+8+8+8</f>
        <v>44</v>
      </c>
      <c r="Q24" s="31">
        <f>SUM(O24:P24)</f>
        <v>89</v>
      </c>
      <c r="R24" s="47">
        <f>10+10+10+9+9</f>
        <v>48</v>
      </c>
      <c r="S24" s="46">
        <f>10+9+9+9+9</f>
        <v>46</v>
      </c>
      <c r="T24" s="31">
        <f>SUM(R24:S24)</f>
        <v>94</v>
      </c>
      <c r="U24" s="47">
        <f>10+10+9+8+7</f>
        <v>44</v>
      </c>
      <c r="V24" s="46">
        <f>10+9+8+7+6</f>
        <v>40</v>
      </c>
      <c r="W24" s="31">
        <f>SUM(U24:V24)</f>
        <v>84</v>
      </c>
      <c r="X24" s="145">
        <f>SUM(H24+K24+N24+Q24+T24+W24)</f>
        <v>541</v>
      </c>
      <c r="Y24" s="49"/>
    </row>
    <row r="25" spans="1:25" ht="15">
      <c r="A25" s="71">
        <v>19</v>
      </c>
      <c r="B25" s="38">
        <v>140329</v>
      </c>
      <c r="C25" s="167" t="s">
        <v>74</v>
      </c>
      <c r="D25" s="117" t="s">
        <v>75</v>
      </c>
      <c r="E25" s="73">
        <v>1949</v>
      </c>
      <c r="F25" s="50">
        <f>10+9+8+8+8</f>
        <v>43</v>
      </c>
      <c r="G25" s="43">
        <f>10+8+8+8+7</f>
        <v>41</v>
      </c>
      <c r="H25" s="31">
        <f>SUM(F25:G25)</f>
        <v>84</v>
      </c>
      <c r="I25" s="44">
        <f>10+10+9+9+9</f>
        <v>47</v>
      </c>
      <c r="J25" s="43">
        <f>10+10+10+9+8</f>
        <v>47</v>
      </c>
      <c r="K25" s="31">
        <f>SUM(I25:J25)</f>
        <v>94</v>
      </c>
      <c r="L25" s="45">
        <f>10+10+10+9+9</f>
        <v>48</v>
      </c>
      <c r="M25" s="46">
        <f>9+9+8+7+7</f>
        <v>40</v>
      </c>
      <c r="N25" s="31">
        <f>SUM(L25:M25)</f>
        <v>88</v>
      </c>
      <c r="O25" s="47">
        <f>10+9+8+8+8</f>
        <v>43</v>
      </c>
      <c r="P25" s="46">
        <f>10+10+10+9+8</f>
        <v>47</v>
      </c>
      <c r="Q25" s="31">
        <f>SUM(O25:P25)</f>
        <v>90</v>
      </c>
      <c r="R25" s="47">
        <f>10+10+8+8+8</f>
        <v>44</v>
      </c>
      <c r="S25" s="46">
        <f>10+10+10+9+8</f>
        <v>47</v>
      </c>
      <c r="T25" s="31">
        <f>SUM(R25:S25)</f>
        <v>91</v>
      </c>
      <c r="U25" s="47">
        <f>10+10+9+9+8</f>
        <v>46</v>
      </c>
      <c r="V25" s="46">
        <f>10+9+9+8+8</f>
        <v>44</v>
      </c>
      <c r="W25" s="31">
        <f>SUM(U25:V25)</f>
        <v>90</v>
      </c>
      <c r="X25" s="145">
        <f>H25+K25+N25+Q25+T25+W25</f>
        <v>537</v>
      </c>
      <c r="Y25" s="49"/>
    </row>
    <row r="26" spans="1:25" ht="15">
      <c r="A26" s="37">
        <v>20</v>
      </c>
      <c r="B26" s="38">
        <v>140389</v>
      </c>
      <c r="C26" s="60" t="s">
        <v>76</v>
      </c>
      <c r="D26" s="108" t="s">
        <v>77</v>
      </c>
      <c r="E26" s="40">
        <v>1955</v>
      </c>
      <c r="F26" s="50">
        <f>9+9+9+9+7</f>
        <v>43</v>
      </c>
      <c r="G26" s="43">
        <f>9+9+9+8+6</f>
        <v>41</v>
      </c>
      <c r="H26" s="31">
        <f>SUM(F26:G26)</f>
        <v>84</v>
      </c>
      <c r="I26" s="44">
        <f>10+10+9+9+8</f>
        <v>46</v>
      </c>
      <c r="J26" s="43">
        <f>10+10+10+10+9</f>
        <v>49</v>
      </c>
      <c r="K26" s="31">
        <f>SUM(I26:J26)</f>
        <v>95</v>
      </c>
      <c r="L26" s="45">
        <f>9+9+8+8+8</f>
        <v>42</v>
      </c>
      <c r="M26" s="46">
        <f>9+9+8+8+8</f>
        <v>42</v>
      </c>
      <c r="N26" s="31">
        <f>SUM(L26:M26)</f>
        <v>84</v>
      </c>
      <c r="O26" s="47">
        <f>10+10+9+9+9</f>
        <v>47</v>
      </c>
      <c r="P26" s="46">
        <f>10+9+9+9+8</f>
        <v>45</v>
      </c>
      <c r="Q26" s="31">
        <f>SUM(O26:P26)</f>
        <v>92</v>
      </c>
      <c r="R26" s="47">
        <f>10+10+10+9+7</f>
        <v>46</v>
      </c>
      <c r="S26" s="46">
        <f>9+9+8+7+6</f>
        <v>39</v>
      </c>
      <c r="T26" s="31">
        <f>SUM(R26:S26)</f>
        <v>85</v>
      </c>
      <c r="U26" s="47">
        <f>10+10+10+9+7</f>
        <v>46</v>
      </c>
      <c r="V26" s="46">
        <f>10+10+9+9+9</f>
        <v>47</v>
      </c>
      <c r="W26" s="31">
        <f>SUM(U26:V26)</f>
        <v>93</v>
      </c>
      <c r="X26" s="145">
        <f>W26+T26+Q26+N26+K26+H26</f>
        <v>533</v>
      </c>
      <c r="Y26" s="49"/>
    </row>
    <row r="27" spans="1:25" ht="15">
      <c r="A27" s="71">
        <v>21</v>
      </c>
      <c r="B27" s="38">
        <v>140629</v>
      </c>
      <c r="C27" s="60" t="s">
        <v>78</v>
      </c>
      <c r="D27" s="108" t="s">
        <v>79</v>
      </c>
      <c r="E27" s="40">
        <v>1968</v>
      </c>
      <c r="F27" s="50">
        <f>10+9+9+8+7</f>
        <v>43</v>
      </c>
      <c r="G27" s="43">
        <f>10+8+8+8+8</f>
        <v>42</v>
      </c>
      <c r="H27" s="31">
        <f>SUM(F27:G27)</f>
        <v>85</v>
      </c>
      <c r="I27" s="44">
        <f>10+9+9+9+8</f>
        <v>45</v>
      </c>
      <c r="J27" s="43">
        <f>10+10+9+9+9</f>
        <v>47</v>
      </c>
      <c r="K27" s="31">
        <f>SUM(I27:J27)</f>
        <v>92</v>
      </c>
      <c r="L27" s="45">
        <f>10+9+9+9+9</f>
        <v>46</v>
      </c>
      <c r="M27" s="46">
        <f>9+9+9+8+7</f>
        <v>42</v>
      </c>
      <c r="N27" s="31">
        <f>SUM(L27:M27)</f>
        <v>88</v>
      </c>
      <c r="O27" s="47">
        <f>10+9+8+8+8</f>
        <v>43</v>
      </c>
      <c r="P27" s="46">
        <f>10+9+9+9+9</f>
        <v>46</v>
      </c>
      <c r="Q27" s="31">
        <f>SUM(O27:P27)</f>
        <v>89</v>
      </c>
      <c r="R27" s="47">
        <f>9+9+8+8+7</f>
        <v>41</v>
      </c>
      <c r="S27" s="46">
        <f>10+10+9+9+9</f>
        <v>47</v>
      </c>
      <c r="T27" s="31">
        <f>SUM(R27:S27)</f>
        <v>88</v>
      </c>
      <c r="U27" s="47">
        <f>10+9+9+9+8</f>
        <v>45</v>
      </c>
      <c r="V27" s="46">
        <f>10+10+9+9+6</f>
        <v>44</v>
      </c>
      <c r="W27" s="31">
        <f>SUM(U27:V27)</f>
        <v>89</v>
      </c>
      <c r="X27" s="145">
        <f>SUM(H27+K27+N27+Q27+T27+W27)</f>
        <v>531</v>
      </c>
      <c r="Y27" s="49"/>
    </row>
    <row r="28" spans="1:25" ht="15">
      <c r="A28" s="71">
        <v>22</v>
      </c>
      <c r="B28" s="38">
        <v>140209</v>
      </c>
      <c r="C28" s="60" t="s">
        <v>80</v>
      </c>
      <c r="D28" s="108" t="s">
        <v>81</v>
      </c>
      <c r="E28" s="40">
        <v>1969</v>
      </c>
      <c r="F28" s="66">
        <f>10+9+8+8+6</f>
        <v>41</v>
      </c>
      <c r="G28" s="46">
        <f>10+9+9+8+7</f>
        <v>43</v>
      </c>
      <c r="H28" s="31">
        <v>84</v>
      </c>
      <c r="I28" s="47">
        <f>10+9+9+8+8</f>
        <v>44</v>
      </c>
      <c r="J28" s="46">
        <f>9+9+8+8+7</f>
        <v>41</v>
      </c>
      <c r="K28" s="31">
        <v>85</v>
      </c>
      <c r="L28" s="45">
        <f>10+10+9+9+9</f>
        <v>47</v>
      </c>
      <c r="M28" s="46">
        <f>10+10+9+9+10</f>
        <v>48</v>
      </c>
      <c r="N28" s="31">
        <v>95</v>
      </c>
      <c r="O28" s="47">
        <f>9+9+9+9+8</f>
        <v>44</v>
      </c>
      <c r="P28" s="46">
        <f>9+9+9+8+8</f>
        <v>43</v>
      </c>
      <c r="Q28" s="31">
        <v>87</v>
      </c>
      <c r="R28" s="47">
        <f>10+9+9+9+8</f>
        <v>45</v>
      </c>
      <c r="S28" s="46">
        <f>10+9+9+7+7</f>
        <v>42</v>
      </c>
      <c r="T28" s="31">
        <v>87</v>
      </c>
      <c r="U28" s="47">
        <f>10+10+9+9+9</f>
        <v>47</v>
      </c>
      <c r="V28" s="46">
        <f>10+9+9+9+8</f>
        <v>45</v>
      </c>
      <c r="W28" s="31">
        <v>92</v>
      </c>
      <c r="X28" s="145">
        <f>SUM(H28+K28+N28+Q28+T28+W28)</f>
        <v>530</v>
      </c>
      <c r="Y28" s="49"/>
    </row>
    <row r="29" spans="1:25" ht="15">
      <c r="A29" s="37">
        <v>23</v>
      </c>
      <c r="B29" s="59">
        <v>140149</v>
      </c>
      <c r="C29" s="60" t="s">
        <v>82</v>
      </c>
      <c r="D29" s="108" t="s">
        <v>83</v>
      </c>
      <c r="E29" s="170">
        <v>1953</v>
      </c>
      <c r="F29" s="67">
        <f>10+9+9+7+7</f>
        <v>42</v>
      </c>
      <c r="G29" s="68">
        <f>10+9+8+8+8</f>
        <v>43</v>
      </c>
      <c r="H29" s="31">
        <v>87</v>
      </c>
      <c r="I29" s="69">
        <f>9+9+8+8+8</f>
        <v>42</v>
      </c>
      <c r="J29" s="68">
        <f>10+9+9+9+6</f>
        <v>43</v>
      </c>
      <c r="K29" s="31">
        <v>85</v>
      </c>
      <c r="L29" s="70">
        <f>10+9+8+8+8</f>
        <v>43</v>
      </c>
      <c r="M29" s="68">
        <f>9+9+9+8+8</f>
        <v>43</v>
      </c>
      <c r="N29" s="31">
        <v>86</v>
      </c>
      <c r="O29" s="69">
        <f>10+9+8+8+7</f>
        <v>42</v>
      </c>
      <c r="P29" s="68">
        <f>10+10+9+9+9</f>
        <v>47</v>
      </c>
      <c r="Q29" s="31">
        <v>89</v>
      </c>
      <c r="R29" s="69">
        <f>10+9+8+8+6</f>
        <v>41</v>
      </c>
      <c r="S29" s="68">
        <f>10+9+9+9+8</f>
        <v>45</v>
      </c>
      <c r="T29" s="31">
        <v>86</v>
      </c>
      <c r="U29" s="69">
        <f>10+9+8+8+8</f>
        <v>43</v>
      </c>
      <c r="V29" s="68">
        <f>10+9+9+9+7</f>
        <v>44</v>
      </c>
      <c r="W29" s="31">
        <v>87</v>
      </c>
      <c r="X29" s="145">
        <f>SUM(H29+K29+N29+Q29+T29+W29)</f>
        <v>520</v>
      </c>
      <c r="Y29" s="49"/>
    </row>
    <row r="30" spans="1:25" ht="15">
      <c r="A30" s="71">
        <v>24</v>
      </c>
      <c r="B30" s="38">
        <v>140589</v>
      </c>
      <c r="C30" s="100" t="s">
        <v>84</v>
      </c>
      <c r="D30" s="113" t="s">
        <v>85</v>
      </c>
      <c r="E30" s="113">
        <v>1962</v>
      </c>
      <c r="F30" s="50">
        <f>9+9+9+8+6</f>
        <v>41</v>
      </c>
      <c r="G30" s="43">
        <f>10+10+9+6+7</f>
        <v>42</v>
      </c>
      <c r="H30" s="31">
        <f>SUM(F30:G30)</f>
        <v>83</v>
      </c>
      <c r="I30" s="44">
        <f>9+9+9+8+8</f>
        <v>43</v>
      </c>
      <c r="J30" s="43">
        <f>10+9+9+8+7</f>
        <v>43</v>
      </c>
      <c r="K30" s="31">
        <f>SUM(I30:J30)</f>
        <v>86</v>
      </c>
      <c r="L30" s="45">
        <f>9+9+8+8+8</f>
        <v>42</v>
      </c>
      <c r="M30" s="46">
        <f>10+9+9+8+7</f>
        <v>43</v>
      </c>
      <c r="N30" s="31">
        <f>SUM(L30:M30)</f>
        <v>85</v>
      </c>
      <c r="O30" s="47">
        <f>10+10+9+9+8</f>
        <v>46</v>
      </c>
      <c r="P30" s="46">
        <f>9+9+9+9+8</f>
        <v>44</v>
      </c>
      <c r="Q30" s="31">
        <f>SUM(O30:P30)</f>
        <v>90</v>
      </c>
      <c r="R30" s="47">
        <f>10+9+8+8+8</f>
        <v>43</v>
      </c>
      <c r="S30" s="46">
        <f>10+10+9+9+8</f>
        <v>46</v>
      </c>
      <c r="T30" s="31">
        <f>SUM(R30:S30)</f>
        <v>89</v>
      </c>
      <c r="U30" s="47">
        <f>10+9+9+8+7</f>
        <v>43</v>
      </c>
      <c r="V30" s="46">
        <f>9+9+9+8+8</f>
        <v>43</v>
      </c>
      <c r="W30" s="31">
        <f>SUM(U30:V30)</f>
        <v>86</v>
      </c>
      <c r="X30" s="145">
        <f>SUM(H30+K30+N30+Q30+T30+W30)</f>
        <v>519</v>
      </c>
      <c r="Y30" s="49"/>
    </row>
    <row r="31" spans="1:25" ht="15">
      <c r="A31" s="71">
        <v>25</v>
      </c>
      <c r="B31" s="169">
        <v>140129</v>
      </c>
      <c r="C31" s="100" t="s">
        <v>86</v>
      </c>
      <c r="D31" s="108" t="s">
        <v>87</v>
      </c>
      <c r="E31" s="170">
        <v>1962</v>
      </c>
      <c r="F31" s="50">
        <f>9+8+7+7+7</f>
        <v>38</v>
      </c>
      <c r="G31" s="43">
        <f>10+10+9+9+7</f>
        <v>45</v>
      </c>
      <c r="H31" s="31">
        <v>83</v>
      </c>
      <c r="I31" s="44">
        <f>10+10+9+8+7</f>
        <v>44</v>
      </c>
      <c r="J31" s="43">
        <f>10+10+9+8+7</f>
        <v>44</v>
      </c>
      <c r="K31" s="31">
        <v>88</v>
      </c>
      <c r="L31" s="45">
        <f>9+9+8+8+6</f>
        <v>40</v>
      </c>
      <c r="M31" s="46">
        <f>9+9+9+8+7</f>
        <v>42</v>
      </c>
      <c r="N31" s="31">
        <v>82</v>
      </c>
      <c r="O31" s="47">
        <f>9+9+9+8+8</f>
        <v>43</v>
      </c>
      <c r="P31" s="46">
        <f>9+9+9+9+8</f>
        <v>44</v>
      </c>
      <c r="Q31" s="31">
        <v>87</v>
      </c>
      <c r="R31" s="47">
        <f>9+9+9+8+8</f>
        <v>43</v>
      </c>
      <c r="S31" s="46">
        <f>9+9+9+9+8</f>
        <v>44</v>
      </c>
      <c r="T31" s="31">
        <v>87</v>
      </c>
      <c r="U31" s="47">
        <f>10+10+9+9+8</f>
        <v>46</v>
      </c>
      <c r="V31" s="46">
        <f>9+9+9+8+8</f>
        <v>43</v>
      </c>
      <c r="W31" s="31">
        <v>89</v>
      </c>
      <c r="X31" s="145">
        <f>SUM(H31+K31+N31+Q31+T31+W31)</f>
        <v>516</v>
      </c>
      <c r="Y31" s="49"/>
    </row>
    <row r="32" spans="1:25" ht="15">
      <c r="A32" s="37">
        <v>26</v>
      </c>
      <c r="B32" s="38">
        <v>140269</v>
      </c>
      <c r="C32" s="100" t="s">
        <v>88</v>
      </c>
      <c r="D32" s="108" t="s">
        <v>89</v>
      </c>
      <c r="E32" s="40">
        <v>1976</v>
      </c>
      <c r="F32" s="50">
        <f>9+8+8+8+5</f>
        <v>38</v>
      </c>
      <c r="G32" s="43">
        <f>10+9+8+8+6</f>
        <v>41</v>
      </c>
      <c r="H32" s="31">
        <f>SUM(F32:G32)</f>
        <v>79</v>
      </c>
      <c r="I32" s="44">
        <f>10+9+9+8+8</f>
        <v>44</v>
      </c>
      <c r="J32" s="43">
        <f>10+10+10+9+7</f>
        <v>46</v>
      </c>
      <c r="K32" s="31">
        <f>SUM(I32:J32)</f>
        <v>90</v>
      </c>
      <c r="L32" s="45">
        <f>10+10+10+8+5</f>
        <v>43</v>
      </c>
      <c r="M32" s="46">
        <f>10+10+9+8+7</f>
        <v>44</v>
      </c>
      <c r="N32" s="31">
        <f>SUM(L32:M32)</f>
        <v>87</v>
      </c>
      <c r="O32" s="47">
        <f>10+10+9+9+6</f>
        <v>44</v>
      </c>
      <c r="P32" s="46">
        <f>9+9+9+8+8</f>
        <v>43</v>
      </c>
      <c r="Q32" s="31">
        <f>SUM(O32:P32)</f>
        <v>87</v>
      </c>
      <c r="R32" s="47">
        <f>9+8+8+8+7</f>
        <v>40</v>
      </c>
      <c r="S32" s="46">
        <f>10+9+9+9+8</f>
        <v>45</v>
      </c>
      <c r="T32" s="31">
        <f>SUM(R32:S32)</f>
        <v>85</v>
      </c>
      <c r="U32" s="47">
        <f>10+9+9+8+7</f>
        <v>43</v>
      </c>
      <c r="V32" s="46">
        <f>10+9+9+9+8</f>
        <v>45</v>
      </c>
      <c r="W32" s="31">
        <f>SUM(U32:V32)</f>
        <v>88</v>
      </c>
      <c r="X32" s="145">
        <f>W32+T32+Q32+N32+K32+H32</f>
        <v>516</v>
      </c>
      <c r="Y32" s="49"/>
    </row>
    <row r="33" spans="1:25" ht="15">
      <c r="A33" s="71">
        <v>27</v>
      </c>
      <c r="B33" s="162">
        <v>140713</v>
      </c>
      <c r="C33" s="100" t="s">
        <v>90</v>
      </c>
      <c r="D33" s="106" t="s">
        <v>91</v>
      </c>
      <c r="E33" s="40">
        <v>1979</v>
      </c>
      <c r="F33" s="29">
        <f>10+9+9+8+8</f>
        <v>44</v>
      </c>
      <c r="G33" s="30">
        <f>10+9+8+8+6</f>
        <v>41</v>
      </c>
      <c r="H33" s="31">
        <f>SUM(F33:G33)</f>
        <v>85</v>
      </c>
      <c r="I33" s="32">
        <f>10+9+8+7+6</f>
        <v>40</v>
      </c>
      <c r="J33" s="30">
        <f>10+10+8+7+6</f>
        <v>41</v>
      </c>
      <c r="K33" s="31">
        <f>SUM(I33:J33)</f>
        <v>81</v>
      </c>
      <c r="L33" s="12">
        <f>9+9+8+8+8</f>
        <v>42</v>
      </c>
      <c r="M33" s="33">
        <f>10+9+8+7+7</f>
        <v>41</v>
      </c>
      <c r="N33" s="31">
        <f>SUM(L33:M33)</f>
        <v>83</v>
      </c>
      <c r="O33" s="34">
        <f>10+10+10+9+8</f>
        <v>47</v>
      </c>
      <c r="P33" s="33">
        <f>9+9+9+9+7</f>
        <v>43</v>
      </c>
      <c r="Q33" s="31">
        <f>SUM(O33:P33)</f>
        <v>90</v>
      </c>
      <c r="R33" s="34">
        <f>10+10+10+8+7</f>
        <v>45</v>
      </c>
      <c r="S33" s="33">
        <f>10+10+9+9+9</f>
        <v>47</v>
      </c>
      <c r="T33" s="31">
        <f>SUM(R33:S33)</f>
        <v>92</v>
      </c>
      <c r="U33" s="34">
        <f>10+10+7+7+7</f>
        <v>41</v>
      </c>
      <c r="V33" s="33">
        <f>9+9+8+8+7</f>
        <v>41</v>
      </c>
      <c r="W33" s="31">
        <f>SUM(U33:V33)</f>
        <v>82</v>
      </c>
      <c r="X33" s="145">
        <f>SUM(H33+K33+N33+Q33+T33+W33)</f>
        <v>513</v>
      </c>
      <c r="Y33" s="36"/>
    </row>
    <row r="34" spans="1:25" ht="15">
      <c r="A34" s="71">
        <v>28</v>
      </c>
      <c r="B34" s="38">
        <v>140725</v>
      </c>
      <c r="C34" s="60" t="s">
        <v>92</v>
      </c>
      <c r="D34" s="95" t="s">
        <v>93</v>
      </c>
      <c r="E34" s="52">
        <v>1955</v>
      </c>
      <c r="F34" s="75">
        <f>9+9+9+8+8</f>
        <v>43</v>
      </c>
      <c r="G34" s="76">
        <f>9+9+9+8+8</f>
        <v>43</v>
      </c>
      <c r="H34" s="31">
        <v>86</v>
      </c>
      <c r="I34" s="78">
        <f>9+9+8+8+6</f>
        <v>40</v>
      </c>
      <c r="J34" s="76">
        <f>10+9+9+7+7</f>
        <v>42</v>
      </c>
      <c r="K34" s="31">
        <f>SUM(I34:J34)</f>
        <v>82</v>
      </c>
      <c r="L34" s="70">
        <f>9+9+8+7+7</f>
        <v>40</v>
      </c>
      <c r="M34" s="68">
        <f>10+10+8+8+6</f>
        <v>42</v>
      </c>
      <c r="N34" s="31">
        <v>82</v>
      </c>
      <c r="O34" s="69">
        <f>10+10+9+9+7</f>
        <v>45</v>
      </c>
      <c r="P34" s="68">
        <f>10+9+8+8+8</f>
        <v>43</v>
      </c>
      <c r="Q34" s="31">
        <f>SUM(O34:P34)</f>
        <v>88</v>
      </c>
      <c r="R34" s="69">
        <f>10+9+9+8+8</f>
        <v>44</v>
      </c>
      <c r="S34" s="68">
        <f>10+8+8+8+7</f>
        <v>41</v>
      </c>
      <c r="T34" s="31">
        <f>SUM(R34:S34)</f>
        <v>85</v>
      </c>
      <c r="U34" s="69">
        <f>10+10+9+8+6</f>
        <v>43</v>
      </c>
      <c r="V34" s="68">
        <f>10+10+9+9+7</f>
        <v>45</v>
      </c>
      <c r="W34" s="31">
        <f>SUM(U34:V34)</f>
        <v>88</v>
      </c>
      <c r="X34" s="145">
        <f>SUM(H34+K34+N34+Q34+T34+W34)</f>
        <v>511</v>
      </c>
      <c r="Y34" s="49"/>
    </row>
    <row r="35" spans="1:25" ht="15">
      <c r="A35" s="37">
        <v>29</v>
      </c>
      <c r="B35" s="38">
        <v>140409</v>
      </c>
      <c r="C35" s="60" t="s">
        <v>94</v>
      </c>
      <c r="D35" s="111" t="s">
        <v>95</v>
      </c>
      <c r="E35" s="52">
        <v>1991</v>
      </c>
      <c r="F35" s="66">
        <f>9+9+9+8+7</f>
        <v>42</v>
      </c>
      <c r="G35" s="46">
        <f>10+9+9+8+7</f>
        <v>43</v>
      </c>
      <c r="H35" s="31">
        <f>SUM(F35:G35)</f>
        <v>85</v>
      </c>
      <c r="I35" s="47">
        <f>9+9+9+8+6</f>
        <v>41</v>
      </c>
      <c r="J35" s="46">
        <f>10+10+8+8+7</f>
        <v>43</v>
      </c>
      <c r="K35" s="31">
        <f>SUM(I35:J35)</f>
        <v>84</v>
      </c>
      <c r="L35" s="45">
        <f>10+9+9+7+7</f>
        <v>42</v>
      </c>
      <c r="M35" s="46">
        <f>10+10+8+7+7</f>
        <v>42</v>
      </c>
      <c r="N35" s="31">
        <f>SUM(L35:M35)</f>
        <v>84</v>
      </c>
      <c r="O35" s="47">
        <f>10+9+9+8+8</f>
        <v>44</v>
      </c>
      <c r="P35" s="46">
        <f>10+8+7+7+6</f>
        <v>38</v>
      </c>
      <c r="Q35" s="31">
        <f>SUM(O35:P35)</f>
        <v>82</v>
      </c>
      <c r="R35" s="47">
        <f>10+9+9+8+7</f>
        <v>43</v>
      </c>
      <c r="S35" s="46">
        <f>9+9+9+9+9</f>
        <v>45</v>
      </c>
      <c r="T35" s="31">
        <f>SUM(R35:S35)</f>
        <v>88</v>
      </c>
      <c r="U35" s="47">
        <f>9+9+8+6+6</f>
        <v>38</v>
      </c>
      <c r="V35" s="46">
        <f>10+10+8+9+7</f>
        <v>44</v>
      </c>
      <c r="W35" s="31">
        <f>SUM(U35:V35)</f>
        <v>82</v>
      </c>
      <c r="X35" s="145">
        <f>SUM(W35+T35+Q35+N35+K35+H35)</f>
        <v>505</v>
      </c>
      <c r="Y35" s="49"/>
    </row>
    <row r="36" spans="1:25" ht="15">
      <c r="A36" s="128">
        <v>30</v>
      </c>
      <c r="B36" s="38">
        <v>140369</v>
      </c>
      <c r="C36" s="45" t="s">
        <v>96</v>
      </c>
      <c r="D36" s="106" t="s">
        <v>97</v>
      </c>
      <c r="E36" s="41">
        <v>1966</v>
      </c>
      <c r="F36" s="62">
        <f>9+9+9+8+8</f>
        <v>43</v>
      </c>
      <c r="G36" s="63">
        <f>10+9+9+6+6</f>
        <v>40</v>
      </c>
      <c r="H36" s="31">
        <f>SUM(F36:G36)</f>
        <v>83</v>
      </c>
      <c r="I36" s="64">
        <f>10+9+8+8+5</f>
        <v>40</v>
      </c>
      <c r="J36" s="63">
        <f>9+9+9+9+8</f>
        <v>44</v>
      </c>
      <c r="K36" s="31">
        <f>SUM(I36:J36)</f>
        <v>84</v>
      </c>
      <c r="L36" s="45">
        <f>9+8+7+7+6</f>
        <v>37</v>
      </c>
      <c r="M36" s="46">
        <f>9+9+8+7+7</f>
        <v>40</v>
      </c>
      <c r="N36" s="31">
        <f>SUM(L36:M36)</f>
        <v>77</v>
      </c>
      <c r="O36" s="47">
        <f>9+9+8+8+8</f>
        <v>42</v>
      </c>
      <c r="P36" s="46">
        <f>10+10+9+6+4</f>
        <v>39</v>
      </c>
      <c r="Q36" s="31">
        <f>SUM(O36:P36)</f>
        <v>81</v>
      </c>
      <c r="R36" s="47">
        <f>10+10+9+7+7</f>
        <v>43</v>
      </c>
      <c r="S36" s="46">
        <f>10+9+8+9+8</f>
        <v>44</v>
      </c>
      <c r="T36" s="31">
        <f>SUM(R36:S36)</f>
        <v>87</v>
      </c>
      <c r="U36" s="47">
        <f>10+9+9+8+8</f>
        <v>44</v>
      </c>
      <c r="V36" s="46">
        <f>9+9+8+8+8</f>
        <v>42</v>
      </c>
      <c r="W36" s="31">
        <f>SUM(U36:V36)</f>
        <v>86</v>
      </c>
      <c r="X36" s="145">
        <f>W36+T36+Q36+N36+K36+H36</f>
        <v>498</v>
      </c>
      <c r="Y36" s="49"/>
    </row>
    <row r="37" spans="1:25" ht="15">
      <c r="A37" s="128">
        <v>31</v>
      </c>
      <c r="B37" s="38">
        <v>140609</v>
      </c>
      <c r="C37" s="60" t="s">
        <v>98</v>
      </c>
      <c r="D37" s="108" t="s">
        <v>99</v>
      </c>
      <c r="E37" s="40">
        <v>1950</v>
      </c>
      <c r="F37" s="75">
        <f>9+9+9+9+6</f>
        <v>42</v>
      </c>
      <c r="G37" s="76">
        <f>10+9+8+8+7</f>
        <v>42</v>
      </c>
      <c r="H37" s="31">
        <f>SUM(F37:G37)</f>
        <v>84</v>
      </c>
      <c r="I37" s="78">
        <f>8+8+8+7+6</f>
        <v>37</v>
      </c>
      <c r="J37" s="76">
        <f>9+8+9+7+7</f>
        <v>40</v>
      </c>
      <c r="K37" s="31">
        <f>SUM(I37:J37)</f>
        <v>77</v>
      </c>
      <c r="L37" s="70">
        <f>10+9+8+8+7</f>
        <v>42</v>
      </c>
      <c r="M37" s="68">
        <f>10+9+8+8+7</f>
        <v>42</v>
      </c>
      <c r="N37" s="31">
        <f>SUM(L37:M37)</f>
        <v>84</v>
      </c>
      <c r="O37" s="69">
        <f>10+10+10+10+9</f>
        <v>49</v>
      </c>
      <c r="P37" s="68">
        <f>9+9+7+6+6</f>
        <v>37</v>
      </c>
      <c r="Q37" s="31">
        <f>SUM(O37:P37)</f>
        <v>86</v>
      </c>
      <c r="R37" s="69">
        <f>10+8+8+6+6</f>
        <v>38</v>
      </c>
      <c r="S37" s="68">
        <f>10+9+8+7+6</f>
        <v>40</v>
      </c>
      <c r="T37" s="31">
        <f>SUM(R37:S37)</f>
        <v>78</v>
      </c>
      <c r="U37" s="69">
        <f>10+9+9+8+7</f>
        <v>43</v>
      </c>
      <c r="V37" s="68">
        <f>10+10+9+9+8</f>
        <v>46</v>
      </c>
      <c r="W37" s="31">
        <f>SUM(U37:V37)</f>
        <v>89</v>
      </c>
      <c r="X37" s="145">
        <f>SUM(H37+K37+N37+Q37+T37+W37)</f>
        <v>498</v>
      </c>
      <c r="Y37" s="49"/>
    </row>
    <row r="38" spans="1:25" ht="15">
      <c r="A38" s="128">
        <v>32</v>
      </c>
      <c r="B38" s="59">
        <v>140649</v>
      </c>
      <c r="C38" s="60" t="s">
        <v>100</v>
      </c>
      <c r="D38" s="108" t="s">
        <v>101</v>
      </c>
      <c r="E38" s="40">
        <v>1952</v>
      </c>
      <c r="F38" s="67">
        <f>10+10+9+8+7</f>
        <v>44</v>
      </c>
      <c r="G38" s="68">
        <f>10+9+7+7+6</f>
        <v>39</v>
      </c>
      <c r="H38" s="31">
        <f>SUM(F38:G38)</f>
        <v>83</v>
      </c>
      <c r="I38" s="69">
        <f>8+8+8+7+7</f>
        <v>38</v>
      </c>
      <c r="J38" s="68">
        <f>9+8+8+7+7</f>
        <v>39</v>
      </c>
      <c r="K38" s="31">
        <f>SUM(I38:J38)</f>
        <v>77</v>
      </c>
      <c r="L38" s="70">
        <f>10+9+8+7+6</f>
        <v>40</v>
      </c>
      <c r="M38" s="68">
        <f>9+9+8+8+6</f>
        <v>40</v>
      </c>
      <c r="N38" s="31">
        <f>SUM(L38:M38)</f>
        <v>80</v>
      </c>
      <c r="O38" s="69">
        <f>10+9+8+8+8</f>
        <v>43</v>
      </c>
      <c r="P38" s="68">
        <f>10+8+8+7+6</f>
        <v>39</v>
      </c>
      <c r="Q38" s="31">
        <f>SUM(O38:P38)</f>
        <v>82</v>
      </c>
      <c r="R38" s="69">
        <f>10+9+8+8+7</f>
        <v>42</v>
      </c>
      <c r="S38" s="68">
        <f>9+9+8+8+7</f>
        <v>41</v>
      </c>
      <c r="T38" s="31">
        <f>SUM(R38:S38)</f>
        <v>83</v>
      </c>
      <c r="U38" s="69">
        <f>10+10+10+9+9</f>
        <v>48</v>
      </c>
      <c r="V38" s="68">
        <f>9+8+8+7+6</f>
        <v>38</v>
      </c>
      <c r="W38" s="31">
        <f>SUM(U38:V38)</f>
        <v>86</v>
      </c>
      <c r="X38" s="145">
        <f>SUM(H38+K38+N38+Q38+T38+W38)</f>
        <v>491</v>
      </c>
      <c r="Y38" s="49"/>
    </row>
    <row r="39" spans="1:25" ht="15">
      <c r="A39" s="128">
        <v>33</v>
      </c>
      <c r="B39" s="38">
        <v>140509</v>
      </c>
      <c r="C39" s="100" t="s">
        <v>102</v>
      </c>
      <c r="D39" s="108" t="s">
        <v>103</v>
      </c>
      <c r="E39" s="40">
        <v>1952</v>
      </c>
      <c r="F39" s="66">
        <f>9+7+7+7+6</f>
        <v>36</v>
      </c>
      <c r="G39" s="63">
        <v>38</v>
      </c>
      <c r="H39" s="31">
        <f>SUM(F39:G39)</f>
        <v>74</v>
      </c>
      <c r="I39" s="64">
        <v>43</v>
      </c>
      <c r="J39" s="63">
        <f>9+9+9+9+7</f>
        <v>43</v>
      </c>
      <c r="K39" s="31">
        <f>SUM(I39:J39)</f>
        <v>86</v>
      </c>
      <c r="L39" s="45">
        <f>10+9+8+6+6</f>
        <v>39</v>
      </c>
      <c r="M39" s="46">
        <f>9+8+8+8+7</f>
        <v>40</v>
      </c>
      <c r="N39" s="31">
        <f>SUM(L39:M39)</f>
        <v>79</v>
      </c>
      <c r="O39" s="47">
        <f>10+9+7+7+6</f>
        <v>39</v>
      </c>
      <c r="P39" s="46">
        <f>9+8+7+7+6</f>
        <v>37</v>
      </c>
      <c r="Q39" s="31">
        <f>SUM(O39:P39)</f>
        <v>76</v>
      </c>
      <c r="R39" s="47">
        <f>10+9+9+8+8</f>
        <v>44</v>
      </c>
      <c r="S39" s="46">
        <f>9+9+8+8+7</f>
        <v>41</v>
      </c>
      <c r="T39" s="31">
        <f>SUM(R39:S39)</f>
        <v>85</v>
      </c>
      <c r="U39" s="47">
        <f>10+8+7+6+6</f>
        <v>37</v>
      </c>
      <c r="V39" s="46">
        <f>10+9+8+8+8</f>
        <v>43</v>
      </c>
      <c r="W39" s="31">
        <f>SUM(U39:V39)</f>
        <v>80</v>
      </c>
      <c r="X39" s="145">
        <f>SUM(H39+K39+N39+Q39+T39+W39)</f>
        <v>480</v>
      </c>
      <c r="Y39" s="49"/>
    </row>
    <row r="40" spans="1:25" ht="15">
      <c r="A40" s="128">
        <v>34</v>
      </c>
      <c r="B40" s="38">
        <v>140429</v>
      </c>
      <c r="C40" s="100" t="s">
        <v>104</v>
      </c>
      <c r="D40" s="108" t="s">
        <v>105</v>
      </c>
      <c r="E40" s="40">
        <v>1965</v>
      </c>
      <c r="F40" s="75">
        <f>9+9+8+8+8</f>
        <v>42</v>
      </c>
      <c r="G40" s="76">
        <f>10+9+9+7+7</f>
        <v>42</v>
      </c>
      <c r="H40" s="31">
        <f>SUM(F40:G40)</f>
        <v>84</v>
      </c>
      <c r="I40" s="78">
        <f>10+6+6+6+5</f>
        <v>33</v>
      </c>
      <c r="J40" s="76">
        <f>9+8+7+4+3</f>
        <v>31</v>
      </c>
      <c r="K40" s="31">
        <f>SUM(I40:J40)</f>
        <v>64</v>
      </c>
      <c r="L40" s="70">
        <f>9+8+8+7+4</f>
        <v>36</v>
      </c>
      <c r="M40" s="68">
        <f>7+5+5+5+2</f>
        <v>24</v>
      </c>
      <c r="N40" s="31">
        <v>60</v>
      </c>
      <c r="O40" s="69">
        <f>10+9+9+9+7</f>
        <v>44</v>
      </c>
      <c r="P40" s="68">
        <f>10+8+8+6+5</f>
        <v>37</v>
      </c>
      <c r="Q40" s="31">
        <f>SUM(O40:P40)</f>
        <v>81</v>
      </c>
      <c r="R40" s="69">
        <f>9+9+8+8+7</f>
        <v>41</v>
      </c>
      <c r="S40" s="68">
        <f>9+9+8+7+7</f>
        <v>40</v>
      </c>
      <c r="T40" s="31">
        <f>SUM(R40:S40)</f>
        <v>81</v>
      </c>
      <c r="U40" s="69">
        <f>10+8+7+7+6</f>
        <v>38</v>
      </c>
      <c r="V40" s="68">
        <f>10+10+5+5+4</f>
        <v>34</v>
      </c>
      <c r="W40" s="31">
        <f>SUM(U40:V40)</f>
        <v>72</v>
      </c>
      <c r="X40" s="145">
        <f>Q40+N40+K40+H40+T40+W40</f>
        <v>442</v>
      </c>
      <c r="Y40" s="49"/>
    </row>
    <row r="41" ht="15">
      <c r="X41" s="171"/>
    </row>
    <row r="42" ht="15">
      <c r="X42" s="171"/>
    </row>
    <row r="43" ht="15">
      <c r="X43" s="171"/>
    </row>
    <row r="44" spans="1:24" ht="16.5">
      <c r="A44" s="144" t="s">
        <v>106</v>
      </c>
      <c r="B44" s="144"/>
      <c r="X44" s="171"/>
    </row>
    <row r="45" ht="15">
      <c r="X45" s="171"/>
    </row>
    <row r="46" spans="6:24" ht="15">
      <c r="F46" s="12"/>
      <c r="G46" s="13" t="s">
        <v>5</v>
      </c>
      <c r="H46" s="14"/>
      <c r="I46" s="13"/>
      <c r="J46" s="13" t="s">
        <v>6</v>
      </c>
      <c r="K46" s="14"/>
      <c r="L46" s="13"/>
      <c r="M46" s="13" t="s">
        <v>7</v>
      </c>
      <c r="N46" s="14"/>
      <c r="O46" s="13"/>
      <c r="P46" s="13" t="s">
        <v>8</v>
      </c>
      <c r="Q46" s="14"/>
      <c r="R46" s="13"/>
      <c r="S46" s="13" t="s">
        <v>9</v>
      </c>
      <c r="T46" s="14"/>
      <c r="U46" s="13"/>
      <c r="V46" s="13" t="s">
        <v>10</v>
      </c>
      <c r="W46" s="14"/>
      <c r="X46" s="171"/>
    </row>
    <row r="47" spans="1:25" ht="15">
      <c r="A47" s="15" t="s">
        <v>11</v>
      </c>
      <c r="B47" s="16" t="s">
        <v>12</v>
      </c>
      <c r="C47" s="17" t="s">
        <v>13</v>
      </c>
      <c r="D47" s="17" t="s">
        <v>14</v>
      </c>
      <c r="E47" s="17" t="s">
        <v>15</v>
      </c>
      <c r="F47" s="18" t="s">
        <v>16</v>
      </c>
      <c r="G47" s="19" t="s">
        <v>17</v>
      </c>
      <c r="H47" s="16" t="s">
        <v>18</v>
      </c>
      <c r="I47" s="20" t="s">
        <v>19</v>
      </c>
      <c r="J47" s="20" t="s">
        <v>20</v>
      </c>
      <c r="K47" s="16" t="s">
        <v>18</v>
      </c>
      <c r="L47" s="21" t="s">
        <v>21</v>
      </c>
      <c r="M47" s="20" t="s">
        <v>22</v>
      </c>
      <c r="N47" s="16" t="s">
        <v>18</v>
      </c>
      <c r="O47" s="20" t="s">
        <v>23</v>
      </c>
      <c r="P47" s="20" t="s">
        <v>24</v>
      </c>
      <c r="Q47" s="16" t="s">
        <v>18</v>
      </c>
      <c r="R47" s="20" t="s">
        <v>25</v>
      </c>
      <c r="S47" s="20" t="s">
        <v>26</v>
      </c>
      <c r="T47" s="16" t="s">
        <v>18</v>
      </c>
      <c r="U47" s="20" t="s">
        <v>27</v>
      </c>
      <c r="V47" s="20" t="s">
        <v>28</v>
      </c>
      <c r="W47" s="16" t="s">
        <v>18</v>
      </c>
      <c r="X47" s="172" t="s">
        <v>29</v>
      </c>
      <c r="Y47" s="23" t="s">
        <v>30</v>
      </c>
    </row>
    <row r="48" spans="1:25" ht="15">
      <c r="A48" s="37">
        <v>1</v>
      </c>
      <c r="B48" s="38">
        <v>140441</v>
      </c>
      <c r="C48" s="173" t="s">
        <v>107</v>
      </c>
      <c r="D48" s="56" t="s">
        <v>108</v>
      </c>
      <c r="E48" s="56">
        <v>1999</v>
      </c>
      <c r="F48" s="50">
        <f>10+9+9+8+7</f>
        <v>43</v>
      </c>
      <c r="G48" s="43">
        <f>10+10+10+7+7</f>
        <v>44</v>
      </c>
      <c r="H48" s="31">
        <f>SUM(F48:G48)</f>
        <v>87</v>
      </c>
      <c r="I48" s="44">
        <f>10+9+9+9+7</f>
        <v>44</v>
      </c>
      <c r="J48" s="43">
        <f>10+9+9+9+8</f>
        <v>45</v>
      </c>
      <c r="K48" s="31">
        <f>SUM(I48:J48)</f>
        <v>89</v>
      </c>
      <c r="L48" s="45">
        <f>10+9+9+9+9</f>
        <v>46</v>
      </c>
      <c r="M48" s="46">
        <f>10+10+9+9+8</f>
        <v>46</v>
      </c>
      <c r="N48" s="31">
        <f>SUM(L48:M48)</f>
        <v>92</v>
      </c>
      <c r="O48" s="47">
        <f>10+10+9+8+8</f>
        <v>45</v>
      </c>
      <c r="P48" s="46">
        <f>10+10+9+8+7</f>
        <v>44</v>
      </c>
      <c r="Q48" s="31">
        <f>SUM(O48:P48)</f>
        <v>89</v>
      </c>
      <c r="R48" s="47"/>
      <c r="S48" s="46"/>
      <c r="T48" s="31">
        <f>SUM(R48:S48)</f>
        <v>0</v>
      </c>
      <c r="U48" s="47"/>
      <c r="V48" s="46"/>
      <c r="W48" s="31">
        <f>SUM(U48:V48)</f>
        <v>0</v>
      </c>
      <c r="X48" s="174">
        <f>Q48+N48+K48+H48</f>
        <v>357</v>
      </c>
      <c r="Y48" s="79"/>
    </row>
    <row r="49" spans="1:25" ht="15">
      <c r="A49" s="37">
        <v>2</v>
      </c>
      <c r="B49" s="38">
        <v>140661</v>
      </c>
      <c r="C49" s="167" t="s">
        <v>109</v>
      </c>
      <c r="D49" s="73" t="s">
        <v>110</v>
      </c>
      <c r="E49" s="73">
        <v>1998</v>
      </c>
      <c r="F49" s="50">
        <f>10+10+8+8+7</f>
        <v>43</v>
      </c>
      <c r="G49" s="43">
        <f>10+8+8+8+8</f>
        <v>42</v>
      </c>
      <c r="H49" s="31">
        <f>SUM(F49:G49)</f>
        <v>85</v>
      </c>
      <c r="I49" s="44">
        <f>9+9+8+7+9</f>
        <v>42</v>
      </c>
      <c r="J49" s="43">
        <f>10+10+9+9+8</f>
        <v>46</v>
      </c>
      <c r="K49" s="31">
        <f>SUM(I49:J49)</f>
        <v>88</v>
      </c>
      <c r="L49" s="45">
        <f>9+9+8+8+7</f>
        <v>41</v>
      </c>
      <c r="M49" s="46">
        <f>10+10+10+10+9</f>
        <v>49</v>
      </c>
      <c r="N49" s="31">
        <f>SUM(L49:M49)</f>
        <v>90</v>
      </c>
      <c r="O49" s="47">
        <f>9+9+8+8+7</f>
        <v>41</v>
      </c>
      <c r="P49" s="46">
        <f>10+9+9+8+8</f>
        <v>44</v>
      </c>
      <c r="Q49" s="31">
        <f>SUM(O49:P49)</f>
        <v>85</v>
      </c>
      <c r="R49" s="47"/>
      <c r="S49" s="46"/>
      <c r="T49" s="31">
        <f>SUM(R49:S49)</f>
        <v>0</v>
      </c>
      <c r="U49" s="47"/>
      <c r="V49" s="46"/>
      <c r="W49" s="31">
        <f>SUM(U49:V49)</f>
        <v>0</v>
      </c>
      <c r="X49" s="174">
        <f>SUM(Q49+N49+K49+H49)</f>
        <v>348</v>
      </c>
      <c r="Y49" s="175">
        <v>4</v>
      </c>
    </row>
    <row r="50" spans="1:25" ht="15">
      <c r="A50" s="37">
        <v>3</v>
      </c>
      <c r="B50" s="59">
        <v>140641</v>
      </c>
      <c r="C50" s="109" t="s">
        <v>111</v>
      </c>
      <c r="D50" s="106" t="s">
        <v>112</v>
      </c>
      <c r="E50" s="40">
        <v>1999</v>
      </c>
      <c r="F50" s="50">
        <f>10+9+9+9+7</f>
        <v>44</v>
      </c>
      <c r="G50" s="43">
        <f>10+8+8+8+8</f>
        <v>42</v>
      </c>
      <c r="H50" s="31">
        <f>SUM(F50:G50)</f>
        <v>86</v>
      </c>
      <c r="I50" s="44">
        <f>9+9+9+8+8</f>
        <v>43</v>
      </c>
      <c r="J50" s="43">
        <f>10+10+9+9+6</f>
        <v>44</v>
      </c>
      <c r="K50" s="31">
        <f>SUM(I50:J50)</f>
        <v>87</v>
      </c>
      <c r="L50" s="45">
        <f>10+9+9+8+8</f>
        <v>44</v>
      </c>
      <c r="M50" s="46">
        <f>10+9+9+9+9</f>
        <v>46</v>
      </c>
      <c r="N50" s="31">
        <f>SUM(L50:M50)</f>
        <v>90</v>
      </c>
      <c r="O50" s="47">
        <f>9+9+8+8+8</f>
        <v>42</v>
      </c>
      <c r="P50" s="46">
        <f>9+9+9+8+8</f>
        <v>43</v>
      </c>
      <c r="Q50" s="31">
        <f>SUM(O50:P50)</f>
        <v>85</v>
      </c>
      <c r="R50" s="47"/>
      <c r="S50" s="46"/>
      <c r="T50" s="31">
        <f>SUM(R50:S50)</f>
        <v>0</v>
      </c>
      <c r="U50" s="47"/>
      <c r="V50" s="46"/>
      <c r="W50" s="31">
        <f>SUM(U50:V50)</f>
        <v>0</v>
      </c>
      <c r="X50" s="174">
        <f>SUM(H50+K50+N50+Q50+T50+W50)</f>
        <v>348</v>
      </c>
      <c r="Y50" s="64">
        <v>2</v>
      </c>
    </row>
    <row r="51" spans="1:25" ht="15">
      <c r="A51" s="37">
        <v>4</v>
      </c>
      <c r="B51" s="38">
        <v>140261</v>
      </c>
      <c r="C51" s="100" t="s">
        <v>113</v>
      </c>
      <c r="D51" s="108" t="s">
        <v>114</v>
      </c>
      <c r="E51" s="40">
        <v>2001</v>
      </c>
      <c r="F51" s="50">
        <f>10+10+8+8+7</f>
        <v>43</v>
      </c>
      <c r="G51" s="43">
        <f>10+9+8+8+6</f>
        <v>41</v>
      </c>
      <c r="H51" s="77">
        <v>84</v>
      </c>
      <c r="I51" s="44">
        <f>9+9+8+8+8</f>
        <v>42</v>
      </c>
      <c r="J51" s="43">
        <f>10+9+9+8+8</f>
        <v>44</v>
      </c>
      <c r="K51" s="77">
        <v>86</v>
      </c>
      <c r="L51" s="47">
        <f>10+10+10+8+7</f>
        <v>45</v>
      </c>
      <c r="M51" s="46">
        <f>10+8+8+7+7</f>
        <v>40</v>
      </c>
      <c r="N51" s="77">
        <v>85</v>
      </c>
      <c r="O51" s="47">
        <f>10+9+8+8+7</f>
        <v>42</v>
      </c>
      <c r="P51" s="46">
        <f>9+9+9+7+7</f>
        <v>41</v>
      </c>
      <c r="Q51" s="77">
        <v>83</v>
      </c>
      <c r="R51" s="47"/>
      <c r="S51" s="46"/>
      <c r="T51" s="77"/>
      <c r="U51" s="47"/>
      <c r="V51" s="46"/>
      <c r="W51" s="77"/>
      <c r="X51" s="174">
        <f>SUM(H51+K51+N51+Q51)</f>
        <v>338</v>
      </c>
      <c r="Y51" s="64"/>
    </row>
    <row r="52" spans="1:25" ht="15">
      <c r="A52" s="37">
        <v>5</v>
      </c>
      <c r="B52" s="38">
        <v>140141</v>
      </c>
      <c r="C52" s="100" t="s">
        <v>115</v>
      </c>
      <c r="D52" s="108" t="s">
        <v>116</v>
      </c>
      <c r="E52" s="106">
        <v>2000</v>
      </c>
      <c r="F52" s="62">
        <f>9+9+9+8+7</f>
        <v>42</v>
      </c>
      <c r="G52" s="63">
        <f>10+10+10+9+8</f>
        <v>47</v>
      </c>
      <c r="H52" s="31">
        <f>SUM(F52:G52)</f>
        <v>89</v>
      </c>
      <c r="I52" s="64">
        <f>10+9+8+7+7</f>
        <v>41</v>
      </c>
      <c r="J52" s="63">
        <f>9+8+8+7+7</f>
        <v>39</v>
      </c>
      <c r="K52" s="31">
        <f>SUM(I52:J52)</f>
        <v>80</v>
      </c>
      <c r="L52" s="45">
        <f>9+8+8+7+7</f>
        <v>39</v>
      </c>
      <c r="M52" s="46">
        <f>10+9+9+7+7</f>
        <v>42</v>
      </c>
      <c r="N52" s="31">
        <f>SUM(L52:M52)</f>
        <v>81</v>
      </c>
      <c r="O52" s="47">
        <f>10+9+8+8+8</f>
        <v>43</v>
      </c>
      <c r="P52" s="46">
        <f>10+9+9+8+7</f>
        <v>43</v>
      </c>
      <c r="Q52" s="31">
        <f>SUM(O52:P52)</f>
        <v>86</v>
      </c>
      <c r="R52" s="47"/>
      <c r="S52" s="46"/>
      <c r="T52" s="31">
        <f>SUM(R52:S52)</f>
        <v>0</v>
      </c>
      <c r="U52" s="47"/>
      <c r="V52" s="46"/>
      <c r="W52" s="31">
        <f>SUM(U52:V52)</f>
        <v>0</v>
      </c>
      <c r="X52" s="174">
        <f>Q52+N52+K52+H52</f>
        <v>336</v>
      </c>
      <c r="Y52" s="175">
        <v>4</v>
      </c>
    </row>
    <row r="53" spans="1:25" ht="15">
      <c r="A53" s="37">
        <v>6</v>
      </c>
      <c r="B53" s="38">
        <v>140581</v>
      </c>
      <c r="C53" s="100" t="s">
        <v>117</v>
      </c>
      <c r="D53" s="40" t="s">
        <v>118</v>
      </c>
      <c r="E53" s="40">
        <v>1998</v>
      </c>
      <c r="F53" s="66">
        <f>9+9+9+9+7</f>
        <v>43</v>
      </c>
      <c r="G53" s="63">
        <f>10+9+9+8+7</f>
        <v>43</v>
      </c>
      <c r="H53" s="31">
        <v>86</v>
      </c>
      <c r="I53" s="64">
        <f>9+9+7+7+6</f>
        <v>38</v>
      </c>
      <c r="J53" s="63">
        <f>10+10+9+9+8</f>
        <v>46</v>
      </c>
      <c r="K53" s="31">
        <v>84</v>
      </c>
      <c r="L53" s="45">
        <f>9+9+8+7+7</f>
        <v>40</v>
      </c>
      <c r="M53" s="46">
        <f>10+10+9+8+7</f>
        <v>44</v>
      </c>
      <c r="N53" s="31">
        <v>84</v>
      </c>
      <c r="O53" s="47">
        <f>10+9+8+8+6</f>
        <v>41</v>
      </c>
      <c r="P53" s="46">
        <f>10+9+9+7+6</f>
        <v>41</v>
      </c>
      <c r="Q53" s="31">
        <v>82</v>
      </c>
      <c r="R53" s="47"/>
      <c r="S53" s="46"/>
      <c r="T53" s="31"/>
      <c r="U53" s="47"/>
      <c r="V53" s="46"/>
      <c r="W53" s="31"/>
      <c r="X53" s="174">
        <f>SUM(H53+K53+N53+Q53)</f>
        <v>336</v>
      </c>
      <c r="Y53" s="64">
        <v>1</v>
      </c>
    </row>
    <row r="54" spans="1:25" ht="15">
      <c r="A54" s="37">
        <v>7</v>
      </c>
      <c r="B54" s="38">
        <v>140181</v>
      </c>
      <c r="C54" s="60" t="s">
        <v>119</v>
      </c>
      <c r="D54" s="40" t="s">
        <v>120</v>
      </c>
      <c r="E54" s="40">
        <v>2000</v>
      </c>
      <c r="F54" s="50">
        <f>9+8+7+7+4</f>
        <v>35</v>
      </c>
      <c r="G54" s="43">
        <f>10+10+9+8+7</f>
        <v>44</v>
      </c>
      <c r="H54" s="31">
        <v>79</v>
      </c>
      <c r="I54" s="44">
        <f>10+10+9+8+9</f>
        <v>46</v>
      </c>
      <c r="J54" s="43">
        <f>10+9+9+9+8</f>
        <v>45</v>
      </c>
      <c r="K54" s="31">
        <v>91</v>
      </c>
      <c r="L54" s="45">
        <f>10+10+9+8+8</f>
        <v>45</v>
      </c>
      <c r="M54" s="46">
        <f>9+8+7+6+5</f>
        <v>35</v>
      </c>
      <c r="N54" s="31">
        <v>80</v>
      </c>
      <c r="O54" s="47">
        <f>10+9+8+8+8</f>
        <v>43</v>
      </c>
      <c r="P54" s="46">
        <f>10+9+9+8+4</f>
        <v>40</v>
      </c>
      <c r="Q54" s="31">
        <v>83</v>
      </c>
      <c r="R54" s="47"/>
      <c r="S54" s="46"/>
      <c r="T54" s="31"/>
      <c r="U54" s="47"/>
      <c r="V54" s="46"/>
      <c r="W54" s="31"/>
      <c r="X54" s="174">
        <f>SUM(H54+K54+N54+Q54)</f>
        <v>333</v>
      </c>
      <c r="Y54" s="64">
        <v>5</v>
      </c>
    </row>
    <row r="55" spans="1:25" ht="15">
      <c r="A55" s="37">
        <v>8</v>
      </c>
      <c r="B55" s="59">
        <v>140501</v>
      </c>
      <c r="C55" s="100" t="s">
        <v>121</v>
      </c>
      <c r="D55" s="108" t="s">
        <v>122</v>
      </c>
      <c r="E55" s="40">
        <v>1999</v>
      </c>
      <c r="F55" s="75">
        <f>10+9+10+9+7</f>
        <v>45</v>
      </c>
      <c r="G55" s="76">
        <f>10+8+7+7+6</f>
        <v>38</v>
      </c>
      <c r="H55" s="77">
        <f>SUM(F55:G55)</f>
        <v>83</v>
      </c>
      <c r="I55" s="78">
        <f>10+9+9+8+8</f>
        <v>44</v>
      </c>
      <c r="J55" s="76">
        <f>9+9+9+8+8</f>
        <v>43</v>
      </c>
      <c r="K55" s="77">
        <f>SUM(I55:J55)</f>
        <v>87</v>
      </c>
      <c r="L55" s="69">
        <f>9+9+8+7+7</f>
        <v>40</v>
      </c>
      <c r="M55" s="68">
        <f>9+9+9+8+8</f>
        <v>43</v>
      </c>
      <c r="N55" s="77">
        <f>SUM(L55:M55)</f>
        <v>83</v>
      </c>
      <c r="O55" s="69">
        <f>10+9+9+8+7</f>
        <v>43</v>
      </c>
      <c r="P55" s="68">
        <f>8+8+7+7+7</f>
        <v>37</v>
      </c>
      <c r="Q55" s="77">
        <f>SUM(O55:P55)</f>
        <v>80</v>
      </c>
      <c r="R55" s="69"/>
      <c r="S55" s="68"/>
      <c r="T55" s="77">
        <f>SUM(R55:S55)</f>
        <v>0</v>
      </c>
      <c r="U55" s="69"/>
      <c r="V55" s="68"/>
      <c r="W55" s="77">
        <f>SUM(U55:V55)</f>
        <v>0</v>
      </c>
      <c r="X55" s="174">
        <f>Q55+N55+K55+H55</f>
        <v>333</v>
      </c>
      <c r="Y55" s="175">
        <v>3</v>
      </c>
    </row>
    <row r="56" spans="1:25" ht="15">
      <c r="A56" s="37">
        <v>9</v>
      </c>
      <c r="B56" s="38">
        <v>140541</v>
      </c>
      <c r="C56" s="100" t="s">
        <v>123</v>
      </c>
      <c r="D56" s="40" t="s">
        <v>124</v>
      </c>
      <c r="E56" s="106">
        <v>2003</v>
      </c>
      <c r="F56" s="67">
        <f>10+9+8+8+7</f>
        <v>42</v>
      </c>
      <c r="G56" s="68">
        <f>9+9+8+8+6</f>
        <v>40</v>
      </c>
      <c r="H56" s="77">
        <f>SUM(F56:G56)</f>
        <v>82</v>
      </c>
      <c r="I56" s="69">
        <f>10+9+9+8+8</f>
        <v>44</v>
      </c>
      <c r="J56" s="68">
        <f>10+9+8+8+6</f>
        <v>41</v>
      </c>
      <c r="K56" s="77">
        <f>SUM(I56:J56)</f>
        <v>85</v>
      </c>
      <c r="L56" s="69">
        <f>9+9+9+8+5</f>
        <v>40</v>
      </c>
      <c r="M56" s="68">
        <f>10+9+9+8+7</f>
        <v>43</v>
      </c>
      <c r="N56" s="77">
        <f>SUM(L56:M56)</f>
        <v>83</v>
      </c>
      <c r="O56" s="69">
        <f>10+9+8+8+7</f>
        <v>42</v>
      </c>
      <c r="P56" s="68">
        <f>10+9+9+7+6</f>
        <v>41</v>
      </c>
      <c r="Q56" s="77">
        <f>SUM(O56:P56)</f>
        <v>83</v>
      </c>
      <c r="R56" s="69"/>
      <c r="S56" s="68"/>
      <c r="T56" s="77">
        <f>SUM(R56:S56)</f>
        <v>0</v>
      </c>
      <c r="U56" s="69"/>
      <c r="V56" s="68"/>
      <c r="W56" s="77">
        <f>SUM(U56:V56)</f>
        <v>0</v>
      </c>
      <c r="X56" s="174">
        <f>Q56+N56+K56+H56</f>
        <v>333</v>
      </c>
      <c r="Y56" s="64">
        <v>2</v>
      </c>
    </row>
    <row r="57" spans="1:25" ht="15">
      <c r="A57" s="37">
        <v>10</v>
      </c>
      <c r="B57" s="38">
        <v>140381</v>
      </c>
      <c r="C57" s="100" t="s">
        <v>125</v>
      </c>
      <c r="D57" s="52" t="s">
        <v>126</v>
      </c>
      <c r="E57" s="41">
        <v>1998</v>
      </c>
      <c r="F57" s="62">
        <f>9+9+9+8+6</f>
        <v>41</v>
      </c>
      <c r="G57" s="63">
        <f>9+9+8+7+6</f>
        <v>39</v>
      </c>
      <c r="H57" s="31">
        <f>SUM(F57:G57)</f>
        <v>80</v>
      </c>
      <c r="I57" s="64">
        <f>9+9+9+8+8</f>
        <v>43</v>
      </c>
      <c r="J57" s="63">
        <f>10+9+9+8+8</f>
        <v>44</v>
      </c>
      <c r="K57" s="31">
        <f>SUM(I57:J57)</f>
        <v>87</v>
      </c>
      <c r="L57" s="45">
        <f>9+8+8+7+5</f>
        <v>37</v>
      </c>
      <c r="M57" s="46">
        <f>10+9+7+7+7</f>
        <v>40</v>
      </c>
      <c r="N57" s="31">
        <f>SUM(L57:M57)</f>
        <v>77</v>
      </c>
      <c r="O57" s="47">
        <f>10+9+9+8+8</f>
        <v>44</v>
      </c>
      <c r="P57" s="46">
        <f>9+8+7+7+6</f>
        <v>37</v>
      </c>
      <c r="Q57" s="31">
        <f>SUM(O57:P57)</f>
        <v>81</v>
      </c>
      <c r="R57" s="47"/>
      <c r="S57" s="46"/>
      <c r="T57" s="31">
        <f>SUM(R57:S57)</f>
        <v>0</v>
      </c>
      <c r="U57" s="47"/>
      <c r="V57" s="46"/>
      <c r="W57" s="31">
        <f>SUM(U57:V57)</f>
        <v>0</v>
      </c>
      <c r="X57" s="174">
        <f>SUM(Q57+N57+K57+H57)</f>
        <v>325</v>
      </c>
      <c r="Y57" s="79"/>
    </row>
    <row r="58" spans="1:25" ht="15">
      <c r="A58" s="37">
        <v>11</v>
      </c>
      <c r="B58" s="38">
        <v>140201</v>
      </c>
      <c r="C58" s="100" t="s">
        <v>127</v>
      </c>
      <c r="D58" s="52" t="s">
        <v>128</v>
      </c>
      <c r="E58" s="41">
        <v>2002</v>
      </c>
      <c r="F58" s="62">
        <f>9+9+8+9+5</f>
        <v>40</v>
      </c>
      <c r="G58" s="63">
        <f>9+9+9+8+6</f>
        <v>41</v>
      </c>
      <c r="H58" s="31">
        <v>81</v>
      </c>
      <c r="I58" s="64">
        <f>9+9+8+8+7</f>
        <v>41</v>
      </c>
      <c r="J58" s="63">
        <f>10+10+9+8+8</f>
        <v>45</v>
      </c>
      <c r="K58" s="31">
        <v>86</v>
      </c>
      <c r="L58" s="45">
        <f>9+8+8+8+7</f>
        <v>40</v>
      </c>
      <c r="M58" s="46">
        <f>10+10+8+7+7</f>
        <v>42</v>
      </c>
      <c r="N58" s="31">
        <v>82</v>
      </c>
      <c r="O58" s="47">
        <f>10+10+9+8+8</f>
        <v>45</v>
      </c>
      <c r="P58" s="46">
        <f>8+8+8+8+6</f>
        <v>38</v>
      </c>
      <c r="Q58" s="31">
        <v>73</v>
      </c>
      <c r="R58" s="47"/>
      <c r="S58" s="46"/>
      <c r="T58" s="31"/>
      <c r="U58" s="47"/>
      <c r="V58" s="46"/>
      <c r="W58" s="31"/>
      <c r="X58" s="174">
        <f>SUM(H58+K58+N58+Q58)</f>
        <v>322</v>
      </c>
      <c r="Y58" s="48"/>
    </row>
    <row r="59" spans="1:25" ht="15">
      <c r="A59" s="37">
        <v>12</v>
      </c>
      <c r="B59" s="38">
        <v>140241</v>
      </c>
      <c r="C59" s="100" t="s">
        <v>129</v>
      </c>
      <c r="D59" s="52" t="s">
        <v>130</v>
      </c>
      <c r="E59" s="176">
        <v>2002</v>
      </c>
      <c r="F59" s="75">
        <f>9+8+8+8+7</f>
        <v>40</v>
      </c>
      <c r="G59" s="76">
        <v>37</v>
      </c>
      <c r="H59" s="31">
        <v>77</v>
      </c>
      <c r="I59" s="78">
        <f>9+9+8+8+7</f>
        <v>41</v>
      </c>
      <c r="J59" s="76">
        <f>10+9+8+7+5</f>
        <v>39</v>
      </c>
      <c r="K59" s="31">
        <v>80</v>
      </c>
      <c r="L59" s="70">
        <f>8+8+7+6+5</f>
        <v>34</v>
      </c>
      <c r="M59" s="68">
        <f>10+9+8+7+6</f>
        <v>40</v>
      </c>
      <c r="N59" s="31">
        <v>74</v>
      </c>
      <c r="O59" s="69">
        <f>9+8+8+8+7</f>
        <v>40</v>
      </c>
      <c r="P59" s="68">
        <f>10+9+8+7+6</f>
        <v>40</v>
      </c>
      <c r="Q59" s="31">
        <v>80</v>
      </c>
      <c r="R59" s="69"/>
      <c r="S59" s="68"/>
      <c r="T59" s="31"/>
      <c r="U59" s="69"/>
      <c r="V59" s="68"/>
      <c r="W59" s="31"/>
      <c r="X59" s="174">
        <f>SUM(H59+K59+N59+Q59)</f>
        <v>311</v>
      </c>
      <c r="Y59" s="79"/>
    </row>
    <row r="60" spans="1:25" ht="15">
      <c r="A60" s="37">
        <v>13</v>
      </c>
      <c r="B60" s="38">
        <v>140321</v>
      </c>
      <c r="C60" s="100" t="s">
        <v>131</v>
      </c>
      <c r="D60" s="52" t="s">
        <v>105</v>
      </c>
      <c r="E60" s="41">
        <v>2001</v>
      </c>
      <c r="F60" s="62">
        <f>10+9+8+7+5</f>
        <v>39</v>
      </c>
      <c r="G60" s="63">
        <f>10+10+8+8+6</f>
        <v>42</v>
      </c>
      <c r="H60" s="31">
        <v>81</v>
      </c>
      <c r="I60" s="64">
        <f>10+9+7+7+3</f>
        <v>36</v>
      </c>
      <c r="J60" s="63">
        <f>8+7+7+6+7</f>
        <v>35</v>
      </c>
      <c r="K60" s="31">
        <v>71</v>
      </c>
      <c r="L60" s="45">
        <f>10+9+7+6+5</f>
        <v>37</v>
      </c>
      <c r="M60" s="46">
        <f>9+9+9+7+5</f>
        <v>39</v>
      </c>
      <c r="N60" s="31">
        <v>76</v>
      </c>
      <c r="O60" s="47">
        <f>8+7+7+7+6</f>
        <v>35</v>
      </c>
      <c r="P60" s="46">
        <f>10+10+9+9+7</f>
        <v>45</v>
      </c>
      <c r="Q60" s="31">
        <v>80</v>
      </c>
      <c r="R60" s="47"/>
      <c r="S60" s="46"/>
      <c r="T60" s="31"/>
      <c r="U60" s="47"/>
      <c r="V60" s="46"/>
      <c r="W60" s="31"/>
      <c r="X60" s="174">
        <f>SUM(H60+K60+N60+Q60)</f>
        <v>308</v>
      </c>
      <c r="Y60" s="48"/>
    </row>
    <row r="61" spans="1:25" ht="15">
      <c r="A61" s="37">
        <v>14</v>
      </c>
      <c r="B61" s="51">
        <v>140341</v>
      </c>
      <c r="C61" s="100" t="s">
        <v>132</v>
      </c>
      <c r="D61" s="27" t="s">
        <v>105</v>
      </c>
      <c r="E61" s="28">
        <v>2002</v>
      </c>
      <c r="F61" s="50">
        <f>9+8+8+8+6</f>
        <v>39</v>
      </c>
      <c r="G61" s="43">
        <f>9+8+7+6+0</f>
        <v>30</v>
      </c>
      <c r="H61" s="31">
        <v>69</v>
      </c>
      <c r="I61" s="44">
        <f>7+7+6+6+4</f>
        <v>30</v>
      </c>
      <c r="J61" s="43">
        <f>10+9+8+8+7</f>
        <v>42</v>
      </c>
      <c r="K61" s="31">
        <v>72</v>
      </c>
      <c r="L61" s="45">
        <f>9+8+7+5+5</f>
        <v>34</v>
      </c>
      <c r="M61" s="46">
        <f>10+10+9+9+6</f>
        <v>44</v>
      </c>
      <c r="N61" s="31">
        <v>78</v>
      </c>
      <c r="O61" s="47">
        <f>10+9+7+6+4</f>
        <v>36</v>
      </c>
      <c r="P61" s="46">
        <f>9+9+8+7+5</f>
        <v>38</v>
      </c>
      <c r="Q61" s="31">
        <v>74</v>
      </c>
      <c r="R61" s="47"/>
      <c r="S61" s="46"/>
      <c r="T61" s="31"/>
      <c r="U61" s="47"/>
      <c r="V61" s="46"/>
      <c r="W61" s="31"/>
      <c r="X61" s="174">
        <f>SUM(H61+K61+N61+Q61)</f>
        <v>293</v>
      </c>
      <c r="Y61" s="79"/>
    </row>
    <row r="62" spans="1:25" ht="15">
      <c r="A62" s="37">
        <v>15</v>
      </c>
      <c r="B62" s="38">
        <v>140281</v>
      </c>
      <c r="C62" s="104" t="s">
        <v>133</v>
      </c>
      <c r="D62" s="111" t="s">
        <v>130</v>
      </c>
      <c r="E62" s="105">
        <v>2002</v>
      </c>
      <c r="F62" s="50">
        <f>9+8+8+5+4</f>
        <v>34</v>
      </c>
      <c r="G62" s="43">
        <f>9+9+9+6+6</f>
        <v>39</v>
      </c>
      <c r="H62" s="31">
        <v>73</v>
      </c>
      <c r="I62" s="44">
        <f>9+8+7+7+6</f>
        <v>37</v>
      </c>
      <c r="J62" s="43">
        <f>10+8+6+3+3</f>
        <v>30</v>
      </c>
      <c r="K62" s="31">
        <v>67</v>
      </c>
      <c r="L62" s="45">
        <f>9+9+9+8+8</f>
        <v>43</v>
      </c>
      <c r="M62" s="46">
        <f>9+8+8+7+6</f>
        <v>38</v>
      </c>
      <c r="N62" s="31">
        <v>81</v>
      </c>
      <c r="O62" s="47">
        <f>9+8+7+7+6</f>
        <v>37</v>
      </c>
      <c r="P62" s="46">
        <f>8+7+6+5+5</f>
        <v>31</v>
      </c>
      <c r="Q62" s="31">
        <v>68</v>
      </c>
      <c r="R62" s="47"/>
      <c r="S62" s="46"/>
      <c r="T62" s="31"/>
      <c r="U62" s="47"/>
      <c r="V62" s="46"/>
      <c r="W62" s="31"/>
      <c r="X62" s="174">
        <f>SUM(H62+K62+N62+Q62)</f>
        <v>289</v>
      </c>
      <c r="Y62" s="79"/>
    </row>
    <row r="63" spans="1:25" ht="15">
      <c r="A63" s="37">
        <v>16</v>
      </c>
      <c r="B63" s="51">
        <v>140601</v>
      </c>
      <c r="C63" s="100" t="s">
        <v>134</v>
      </c>
      <c r="D63" s="108" t="s">
        <v>135</v>
      </c>
      <c r="E63" s="40">
        <v>2002</v>
      </c>
      <c r="F63" s="50">
        <f>9+7+7+6+6</f>
        <v>35</v>
      </c>
      <c r="G63" s="43">
        <f>10+7+6+5+4</f>
        <v>32</v>
      </c>
      <c r="H63" s="31">
        <f>SUM(F63:G63)</f>
        <v>67</v>
      </c>
      <c r="I63" s="44">
        <f>9+9+8+7+5</f>
        <v>38</v>
      </c>
      <c r="J63" s="43">
        <f>9+9+9+7+6</f>
        <v>40</v>
      </c>
      <c r="K63" s="31">
        <f>SUM(I63:J63)</f>
        <v>78</v>
      </c>
      <c r="L63" s="47">
        <f>7+6+6+5+2</f>
        <v>26</v>
      </c>
      <c r="M63" s="46">
        <f>8+8+7+7+6</f>
        <v>36</v>
      </c>
      <c r="N63" s="31">
        <f>SUM(L63:M63)</f>
        <v>62</v>
      </c>
      <c r="O63" s="47">
        <f>9+9+8+8+6</f>
        <v>40</v>
      </c>
      <c r="P63" s="46">
        <f>9+8+8+8+7</f>
        <v>40</v>
      </c>
      <c r="Q63" s="31">
        <f>SUM(O63:P63)</f>
        <v>80</v>
      </c>
      <c r="R63" s="47"/>
      <c r="S63" s="46"/>
      <c r="T63" s="31">
        <f>SUM(R63:S63)</f>
        <v>0</v>
      </c>
      <c r="U63" s="47"/>
      <c r="V63" s="46"/>
      <c r="W63" s="31">
        <f>SUM(U63:V63)</f>
        <v>0</v>
      </c>
      <c r="X63" s="174">
        <f>SUM(H63+K63+N63+Q63+T63+W63)</f>
        <v>287</v>
      </c>
      <c r="Y63" s="48"/>
    </row>
    <row r="64" spans="1:25" ht="15">
      <c r="A64" s="37">
        <v>17</v>
      </c>
      <c r="B64" s="38">
        <v>140401</v>
      </c>
      <c r="C64" s="100" t="s">
        <v>136</v>
      </c>
      <c r="D64" s="108" t="s">
        <v>137</v>
      </c>
      <c r="E64" s="40">
        <v>2002</v>
      </c>
      <c r="F64" s="62">
        <f>9+8+8+5+4</f>
        <v>34</v>
      </c>
      <c r="G64" s="63">
        <f>7+6+6+6+4</f>
        <v>29</v>
      </c>
      <c r="H64" s="31">
        <f>SUM(F64:G64)</f>
        <v>63</v>
      </c>
      <c r="I64" s="64">
        <f>9+8+8+8+7</f>
        <v>40</v>
      </c>
      <c r="J64" s="63">
        <f>9+8+8+7+4</f>
        <v>36</v>
      </c>
      <c r="K64" s="31">
        <f>SUM(I64:J64)</f>
        <v>76</v>
      </c>
      <c r="L64" s="45">
        <f>9+9+8+7+6</f>
        <v>39</v>
      </c>
      <c r="M64" s="46">
        <f>10+8+7+7+5</f>
        <v>37</v>
      </c>
      <c r="N64" s="31">
        <f>SUM(L64:M64)</f>
        <v>76</v>
      </c>
      <c r="O64" s="47">
        <f>10+8+8+4+2</f>
        <v>32</v>
      </c>
      <c r="P64" s="46">
        <f>8+8+8+6+5</f>
        <v>35</v>
      </c>
      <c r="Q64" s="31">
        <f>SUM(O64:P64)</f>
        <v>67</v>
      </c>
      <c r="R64" s="47"/>
      <c r="S64" s="46"/>
      <c r="T64" s="31">
        <f>SUM(R64:S64)</f>
        <v>0</v>
      </c>
      <c r="U64" s="47"/>
      <c r="V64" s="46"/>
      <c r="W64" s="31">
        <f>SUM(U64:V64)</f>
        <v>0</v>
      </c>
      <c r="X64" s="174">
        <f>Q64+N64+K64+H64</f>
        <v>282</v>
      </c>
      <c r="Y64" s="79"/>
    </row>
    <row r="65" spans="1:25" ht="15">
      <c r="A65" s="177">
        <v>18</v>
      </c>
      <c r="B65" s="38">
        <v>140221</v>
      </c>
      <c r="C65" s="100" t="s">
        <v>138</v>
      </c>
      <c r="D65" s="111" t="s">
        <v>139</v>
      </c>
      <c r="E65" s="52">
        <v>2004</v>
      </c>
      <c r="F65" s="62">
        <f>9+6+5+4+3</f>
        <v>27</v>
      </c>
      <c r="G65" s="63">
        <f>9+7+7+7+5</f>
        <v>35</v>
      </c>
      <c r="H65" s="31">
        <v>62</v>
      </c>
      <c r="I65" s="64">
        <f>9+9+8+7+7</f>
        <v>40</v>
      </c>
      <c r="J65" s="63">
        <f>9+9+7+6+6</f>
        <v>37</v>
      </c>
      <c r="K65" s="31">
        <v>77</v>
      </c>
      <c r="L65" s="45">
        <f>9+6+6+5+3</f>
        <v>29</v>
      </c>
      <c r="M65" s="46">
        <f>9+8+8+8+7</f>
        <v>40</v>
      </c>
      <c r="N65" s="31">
        <v>69</v>
      </c>
      <c r="O65" s="47">
        <f>8+7+6+5+5</f>
        <v>31</v>
      </c>
      <c r="P65" s="46">
        <f>9+8+7+5+5</f>
        <v>34</v>
      </c>
      <c r="Q65" s="31">
        <v>65</v>
      </c>
      <c r="R65" s="47"/>
      <c r="S65" s="46"/>
      <c r="T65" s="31"/>
      <c r="U65" s="47"/>
      <c r="V65" s="46"/>
      <c r="W65" s="31"/>
      <c r="X65" s="174">
        <f>SUM(H65+K65+N65+Q65)</f>
        <v>273</v>
      </c>
      <c r="Y65" s="79"/>
    </row>
    <row r="66" spans="1:25" ht="15">
      <c r="A66" s="51">
        <v>19</v>
      </c>
      <c r="B66" s="38">
        <v>140101</v>
      </c>
      <c r="C66" s="100" t="s">
        <v>140</v>
      </c>
      <c r="D66" s="108" t="s">
        <v>130</v>
      </c>
      <c r="E66" s="40">
        <v>2002</v>
      </c>
      <c r="F66" s="66">
        <f>8+8+6+6+5</f>
        <v>33</v>
      </c>
      <c r="G66" s="46">
        <f>10+8+7+5+5</f>
        <v>35</v>
      </c>
      <c r="H66" s="31">
        <v>68</v>
      </c>
      <c r="I66" s="47">
        <f>9+6+6+5+3</f>
        <v>29</v>
      </c>
      <c r="J66" s="46">
        <f>9+8+7+7+5</f>
        <v>36</v>
      </c>
      <c r="K66" s="31">
        <v>65</v>
      </c>
      <c r="L66" s="45">
        <f>8+7+6+5+5</f>
        <v>31</v>
      </c>
      <c r="M66" s="46">
        <f>6+6+5+5+5</f>
        <v>27</v>
      </c>
      <c r="N66" s="31">
        <v>58</v>
      </c>
      <c r="O66" s="47">
        <f>9+7+5+4+3</f>
        <v>28</v>
      </c>
      <c r="P66" s="46">
        <f>8+9+8+5+4</f>
        <v>34</v>
      </c>
      <c r="Q66" s="31">
        <v>62</v>
      </c>
      <c r="R66" s="47"/>
      <c r="S66" s="46"/>
      <c r="T66" s="31"/>
      <c r="U66" s="47"/>
      <c r="V66" s="46"/>
      <c r="W66" s="31"/>
      <c r="X66" s="174">
        <f>SUM(H66+K66+N66+Q66)</f>
        <v>253</v>
      </c>
      <c r="Y66" s="48"/>
    </row>
    <row r="67" spans="1:25" ht="15">
      <c r="A67" s="177">
        <v>20</v>
      </c>
      <c r="B67" s="38">
        <v>140161</v>
      </c>
      <c r="C67" s="100" t="s">
        <v>141</v>
      </c>
      <c r="D67" s="108" t="s">
        <v>142</v>
      </c>
      <c r="E67" s="40">
        <v>1997</v>
      </c>
      <c r="F67" s="50">
        <f>8+6+6+4+0</f>
        <v>24</v>
      </c>
      <c r="G67" s="43">
        <f>10+7+6+6+3</f>
        <v>32</v>
      </c>
      <c r="H67" s="31">
        <v>56</v>
      </c>
      <c r="I67" s="44">
        <f>8+6+5+4+5</f>
        <v>28</v>
      </c>
      <c r="J67" s="43">
        <f>9+7+6+6+4</f>
        <v>32</v>
      </c>
      <c r="K67" s="31">
        <v>60</v>
      </c>
      <c r="L67" s="45">
        <f>9+8+5+5+3</f>
        <v>30</v>
      </c>
      <c r="M67" s="46">
        <f>9+7+7+5+5</f>
        <v>33</v>
      </c>
      <c r="N67" s="31">
        <v>63</v>
      </c>
      <c r="O67" s="47">
        <f>9+8+8+6+6</f>
        <v>37</v>
      </c>
      <c r="P67" s="46">
        <f>9+7+5+5+1</f>
        <v>27</v>
      </c>
      <c r="Q67" s="31">
        <v>64</v>
      </c>
      <c r="R67" s="47"/>
      <c r="S67" s="46"/>
      <c r="T67" s="31"/>
      <c r="U67" s="47"/>
      <c r="V67" s="46"/>
      <c r="W67" s="31"/>
      <c r="X67" s="174">
        <f>SUM(H67+K67+N67+Q67)</f>
        <v>243</v>
      </c>
      <c r="Y67" s="79"/>
    </row>
    <row r="68" spans="1:24" ht="15">
      <c r="A68" s="142"/>
      <c r="B68" s="136"/>
      <c r="C68" s="125"/>
      <c r="D68" s="111"/>
      <c r="E68" s="111"/>
      <c r="F68" s="111"/>
      <c r="G68" s="111"/>
      <c r="H68" s="133"/>
      <c r="I68" s="111"/>
      <c r="J68" s="111"/>
      <c r="K68" s="133"/>
      <c r="L68" s="127"/>
      <c r="M68" s="127"/>
      <c r="N68" s="133"/>
      <c r="O68" s="127"/>
      <c r="P68" s="127"/>
      <c r="Q68" s="133"/>
      <c r="R68" s="127"/>
      <c r="S68" s="127"/>
      <c r="T68" s="133"/>
      <c r="U68" s="127"/>
      <c r="V68" s="127"/>
      <c r="W68" s="133"/>
      <c r="X68" s="171"/>
    </row>
    <row r="69" spans="1:24" ht="16.5">
      <c r="A69" s="144" t="s">
        <v>143</v>
      </c>
      <c r="B69" s="144"/>
      <c r="C69" s="144"/>
      <c r="X69" s="171"/>
    </row>
    <row r="70" spans="6:24" ht="15">
      <c r="F70" s="12"/>
      <c r="G70" s="13" t="s">
        <v>5</v>
      </c>
      <c r="H70" s="14"/>
      <c r="I70" s="13"/>
      <c r="J70" s="13" t="s">
        <v>6</v>
      </c>
      <c r="K70" s="14"/>
      <c r="L70" s="13"/>
      <c r="M70" s="13" t="s">
        <v>7</v>
      </c>
      <c r="N70" s="14"/>
      <c r="O70" s="13"/>
      <c r="P70" s="13" t="s">
        <v>8</v>
      </c>
      <c r="Q70" s="14"/>
      <c r="R70" s="13"/>
      <c r="S70" s="13" t="s">
        <v>9</v>
      </c>
      <c r="T70" s="14"/>
      <c r="U70" s="13"/>
      <c r="V70" s="13" t="s">
        <v>10</v>
      </c>
      <c r="W70" s="14"/>
      <c r="X70" s="171"/>
    </row>
    <row r="71" spans="1:25" ht="15">
      <c r="A71" s="15" t="s">
        <v>11</v>
      </c>
      <c r="B71" s="16" t="s">
        <v>12</v>
      </c>
      <c r="C71" s="17" t="s">
        <v>13</v>
      </c>
      <c r="D71" s="17" t="s">
        <v>14</v>
      </c>
      <c r="E71" s="17" t="s">
        <v>15</v>
      </c>
      <c r="F71" s="18" t="s">
        <v>16</v>
      </c>
      <c r="G71" s="19" t="s">
        <v>17</v>
      </c>
      <c r="H71" s="16" t="s">
        <v>18</v>
      </c>
      <c r="I71" s="20" t="s">
        <v>19</v>
      </c>
      <c r="J71" s="20" t="s">
        <v>20</v>
      </c>
      <c r="K71" s="16" t="s">
        <v>18</v>
      </c>
      <c r="L71" s="21" t="s">
        <v>21</v>
      </c>
      <c r="M71" s="20" t="s">
        <v>22</v>
      </c>
      <c r="N71" s="16" t="s">
        <v>18</v>
      </c>
      <c r="O71" s="20" t="s">
        <v>23</v>
      </c>
      <c r="P71" s="20" t="s">
        <v>24</v>
      </c>
      <c r="Q71" s="16" t="s">
        <v>18</v>
      </c>
      <c r="R71" s="20" t="s">
        <v>25</v>
      </c>
      <c r="S71" s="20" t="s">
        <v>26</v>
      </c>
      <c r="T71" s="16" t="s">
        <v>18</v>
      </c>
      <c r="U71" s="20" t="s">
        <v>27</v>
      </c>
      <c r="V71" s="20" t="s">
        <v>28</v>
      </c>
      <c r="W71" s="16" t="s">
        <v>18</v>
      </c>
      <c r="X71" s="172" t="s">
        <v>29</v>
      </c>
      <c r="Y71" s="23" t="s">
        <v>30</v>
      </c>
    </row>
    <row r="72" spans="1:25" ht="15">
      <c r="A72" s="24">
        <v>1</v>
      </c>
      <c r="B72" s="178">
        <v>140621</v>
      </c>
      <c r="C72" s="104" t="s">
        <v>144</v>
      </c>
      <c r="D72" s="52" t="s">
        <v>145</v>
      </c>
      <c r="E72" s="52">
        <v>1974</v>
      </c>
      <c r="F72" s="42">
        <f>10+9+9+8+7</f>
        <v>43</v>
      </c>
      <c r="G72" s="179">
        <f>10+9+9+8+8</f>
        <v>44</v>
      </c>
      <c r="H72" s="31">
        <f>SUM(F72:G72)</f>
        <v>87</v>
      </c>
      <c r="I72" s="180">
        <f>10+10+10+9+9</f>
        <v>48</v>
      </c>
      <c r="J72" s="179">
        <f>10+10+9+9+8</f>
        <v>46</v>
      </c>
      <c r="K72" s="31">
        <f>SUM(I72:J72)</f>
        <v>94</v>
      </c>
      <c r="L72" s="181">
        <f>10+10+10+9+9</f>
        <v>48</v>
      </c>
      <c r="M72" s="182">
        <f>10+9+9+8+7</f>
        <v>43</v>
      </c>
      <c r="N72" s="31">
        <f>SUM(L72:M72)</f>
        <v>91</v>
      </c>
      <c r="O72" s="183">
        <f>10+10+9+9+7</f>
        <v>45</v>
      </c>
      <c r="P72" s="182">
        <f>10+10+9+8+8</f>
        <v>45</v>
      </c>
      <c r="Q72" s="31">
        <f>SUM(O72:P72)</f>
        <v>90</v>
      </c>
      <c r="R72" s="183"/>
      <c r="S72" s="182"/>
      <c r="T72" s="31">
        <f>SUM(R72:S72)</f>
        <v>0</v>
      </c>
      <c r="U72" s="183"/>
      <c r="V72" s="182"/>
      <c r="W72" s="31">
        <f>SUM(U72:V72)</f>
        <v>0</v>
      </c>
      <c r="X72" s="174">
        <f>SUM(H72+K72+N72+Q72+T72+W72)</f>
        <v>362</v>
      </c>
      <c r="Y72" s="79"/>
    </row>
    <row r="73" spans="1:25" ht="15">
      <c r="A73" s="37">
        <v>2</v>
      </c>
      <c r="B73" s="51">
        <v>140481</v>
      </c>
      <c r="C73" s="100" t="s">
        <v>146</v>
      </c>
      <c r="D73" s="108" t="s">
        <v>147</v>
      </c>
      <c r="E73" s="40">
        <v>1964</v>
      </c>
      <c r="F73" s="50">
        <f>10+10+9+9+9</f>
        <v>47</v>
      </c>
      <c r="G73" s="43">
        <f>10+9+9+9+5</f>
        <v>42</v>
      </c>
      <c r="H73" s="31">
        <f>SUM(F73:G73)</f>
        <v>89</v>
      </c>
      <c r="I73" s="44">
        <f>10+9+9+8+7</f>
        <v>43</v>
      </c>
      <c r="J73" s="43">
        <f>10+10+9+10+8</f>
        <v>47</v>
      </c>
      <c r="K73" s="31">
        <f>SUM(I73:J73)</f>
        <v>90</v>
      </c>
      <c r="L73" s="45">
        <f>9+9+8+8+7</f>
        <v>41</v>
      </c>
      <c r="M73" s="46">
        <f>9+9+9+8+8</f>
        <v>43</v>
      </c>
      <c r="N73" s="31">
        <f>SUM(L73:M73)</f>
        <v>84</v>
      </c>
      <c r="O73" s="47">
        <f>10+9+9+9+6</f>
        <v>43</v>
      </c>
      <c r="P73" s="46">
        <f>10+9+9+8+8</f>
        <v>44</v>
      </c>
      <c r="Q73" s="31">
        <f>SUM(O73:P73)</f>
        <v>87</v>
      </c>
      <c r="R73" s="47"/>
      <c r="S73" s="46"/>
      <c r="T73" s="31">
        <f>SUM(R73:S73)</f>
        <v>0</v>
      </c>
      <c r="U73" s="47"/>
      <c r="V73" s="46"/>
      <c r="W73" s="31">
        <f>SUM(U73:V73)</f>
        <v>0</v>
      </c>
      <c r="X73" s="174">
        <f>Q73+N73+K73+H73</f>
        <v>350</v>
      </c>
      <c r="Y73" s="48"/>
    </row>
    <row r="74" spans="1:25" ht="15">
      <c r="A74" s="37">
        <v>3</v>
      </c>
      <c r="B74" s="38">
        <v>140521</v>
      </c>
      <c r="C74" s="100" t="s">
        <v>148</v>
      </c>
      <c r="D74" s="108" t="s">
        <v>149</v>
      </c>
      <c r="E74" s="40">
        <v>1958</v>
      </c>
      <c r="F74" s="66">
        <f>10+9+9+9+8</f>
        <v>45</v>
      </c>
      <c r="G74" s="46">
        <f>10+9+8+8+8</f>
        <v>43</v>
      </c>
      <c r="H74" s="31">
        <f>SUM(F74:G74)</f>
        <v>88</v>
      </c>
      <c r="I74" s="47">
        <f>10+10+9+9+9</f>
        <v>47</v>
      </c>
      <c r="J74" s="46">
        <f>10+10+9+8+8</f>
        <v>45</v>
      </c>
      <c r="K74" s="31">
        <f>SUM(I74:J74)</f>
        <v>92</v>
      </c>
      <c r="L74" s="45">
        <f>9+8+8+8+7</f>
        <v>40</v>
      </c>
      <c r="M74" s="46">
        <f>10+9+9+8+6</f>
        <v>42</v>
      </c>
      <c r="N74" s="31">
        <f>SUM(L74:M74)</f>
        <v>82</v>
      </c>
      <c r="O74" s="47">
        <f>10+9+9+9+8</f>
        <v>45</v>
      </c>
      <c r="P74" s="46">
        <f>9+8+8+8+7</f>
        <v>40</v>
      </c>
      <c r="Q74" s="31">
        <f>SUM(O74:P74)</f>
        <v>85</v>
      </c>
      <c r="R74" s="47"/>
      <c r="S74" s="46"/>
      <c r="T74" s="31">
        <f>SUM(R74:S74)</f>
        <v>0</v>
      </c>
      <c r="U74" s="47"/>
      <c r="V74" s="46"/>
      <c r="W74" s="31">
        <f>SUM(U74:V74)</f>
        <v>0</v>
      </c>
      <c r="X74" s="174">
        <f>Q74+N74+K74+H74</f>
        <v>347</v>
      </c>
      <c r="Y74" s="79"/>
    </row>
    <row r="75" spans="1:25" ht="15">
      <c r="A75" s="37">
        <v>4</v>
      </c>
      <c r="B75" s="38">
        <v>140421</v>
      </c>
      <c r="C75" s="100" t="s">
        <v>150</v>
      </c>
      <c r="D75" s="40" t="s">
        <v>151</v>
      </c>
      <c r="E75" s="40">
        <v>1996</v>
      </c>
      <c r="F75" s="50">
        <f>9+9+9+8+6</f>
        <v>41</v>
      </c>
      <c r="G75" s="43">
        <f>9+9+8+8+8</f>
        <v>42</v>
      </c>
      <c r="H75" s="31">
        <f>SUM(F75:G75)</f>
        <v>83</v>
      </c>
      <c r="I75" s="44">
        <f>10+10+9+9+7</f>
        <v>45</v>
      </c>
      <c r="J75" s="43">
        <f>10+9+9+8+8</f>
        <v>44</v>
      </c>
      <c r="K75" s="31">
        <f>SUM(I75:J75)</f>
        <v>89</v>
      </c>
      <c r="L75" s="45">
        <f>9+9+9+8+7</f>
        <v>42</v>
      </c>
      <c r="M75" s="46">
        <f>10+10+8+8+8</f>
        <v>44</v>
      </c>
      <c r="N75" s="31">
        <f>SUM(L75:M75)</f>
        <v>86</v>
      </c>
      <c r="O75" s="47">
        <f>10+9+9+8+8</f>
        <v>44</v>
      </c>
      <c r="P75" s="46">
        <f>10+9+9+9+7</f>
        <v>44</v>
      </c>
      <c r="Q75" s="31">
        <f>SUM(O75:P75)</f>
        <v>88</v>
      </c>
      <c r="R75" s="47"/>
      <c r="S75" s="46"/>
      <c r="T75" s="31">
        <f>SUM(R75:S75)</f>
        <v>0</v>
      </c>
      <c r="U75" s="47"/>
      <c r="V75" s="46"/>
      <c r="W75" s="77">
        <f>SUM(U75:V75)</f>
        <v>0</v>
      </c>
      <c r="X75" s="174">
        <f>Q75+N75+K75+H75</f>
        <v>346</v>
      </c>
      <c r="Y75" s="79"/>
    </row>
    <row r="76" spans="1:25" ht="15">
      <c r="A76" s="37">
        <v>5</v>
      </c>
      <c r="B76" s="38">
        <v>140301</v>
      </c>
      <c r="C76" s="100" t="s">
        <v>152</v>
      </c>
      <c r="D76" s="108" t="s">
        <v>153</v>
      </c>
      <c r="E76" s="40">
        <v>1981</v>
      </c>
      <c r="F76" s="50">
        <f>9+9+8+8+8</f>
        <v>42</v>
      </c>
      <c r="G76" s="43">
        <f>10+10+9+9+7</f>
        <v>45</v>
      </c>
      <c r="H76" s="31">
        <v>87</v>
      </c>
      <c r="I76" s="44">
        <f>10+9+9+9+7</f>
        <v>44</v>
      </c>
      <c r="J76" s="43">
        <f>9+9+9+8+8</f>
        <v>43</v>
      </c>
      <c r="K76" s="31">
        <v>87</v>
      </c>
      <c r="L76" s="45">
        <f>10+9+8+7+4</f>
        <v>38</v>
      </c>
      <c r="M76" s="46">
        <f>9+9+9+8+8</f>
        <v>43</v>
      </c>
      <c r="N76" s="31">
        <v>81</v>
      </c>
      <c r="O76" s="47">
        <f>10+10+9+9+7</f>
        <v>45</v>
      </c>
      <c r="P76" s="46">
        <f>9+9+9+8+7</f>
        <v>42</v>
      </c>
      <c r="Q76" s="31">
        <v>87</v>
      </c>
      <c r="R76" s="47"/>
      <c r="S76" s="46"/>
      <c r="T76" s="31">
        <v>0</v>
      </c>
      <c r="U76" s="47"/>
      <c r="V76" s="46"/>
      <c r="W76" s="31">
        <v>0</v>
      </c>
      <c r="X76" s="174">
        <f>SUM(H76+K76+N76+Q76)</f>
        <v>342</v>
      </c>
      <c r="Y76" s="48"/>
    </row>
    <row r="77" spans="1:25" ht="15">
      <c r="A77" s="37">
        <v>6</v>
      </c>
      <c r="B77" s="38">
        <v>140361</v>
      </c>
      <c r="C77" s="100" t="s">
        <v>154</v>
      </c>
      <c r="D77" s="108" t="s">
        <v>155</v>
      </c>
      <c r="E77" s="106">
        <v>1980</v>
      </c>
      <c r="F77" s="50">
        <f>9+8+8+8+6</f>
        <v>39</v>
      </c>
      <c r="G77" s="43">
        <f>9+9+9+8+7</f>
        <v>42</v>
      </c>
      <c r="H77" s="31">
        <v>81</v>
      </c>
      <c r="I77" s="44">
        <f>10+9+8+8+8</f>
        <v>43</v>
      </c>
      <c r="J77" s="43">
        <f>9+8+8+7+6</f>
        <v>38</v>
      </c>
      <c r="K77" s="31">
        <v>81</v>
      </c>
      <c r="L77" s="45">
        <f>10+9+8+7+7</f>
        <v>41</v>
      </c>
      <c r="M77" s="46">
        <f>10+10+10+9+8</f>
        <v>47</v>
      </c>
      <c r="N77" s="31">
        <v>88</v>
      </c>
      <c r="O77" s="47">
        <f>10+10+9+8+8</f>
        <v>45</v>
      </c>
      <c r="P77" s="46">
        <f>10+10+8+7+7</f>
        <v>42</v>
      </c>
      <c r="Q77" s="31">
        <v>87</v>
      </c>
      <c r="R77" s="47"/>
      <c r="S77" s="46"/>
      <c r="T77" s="31">
        <v>0</v>
      </c>
      <c r="U77" s="47"/>
      <c r="V77" s="46"/>
      <c r="W77" s="31">
        <v>0</v>
      </c>
      <c r="X77" s="174">
        <f>SUM(H77+K77+N77+Q77)</f>
        <v>337</v>
      </c>
      <c r="Y77" s="79"/>
    </row>
    <row r="78" spans="1:25" ht="15">
      <c r="A78" s="37">
        <v>7</v>
      </c>
      <c r="B78" s="38">
        <v>140121</v>
      </c>
      <c r="C78" s="100" t="s">
        <v>156</v>
      </c>
      <c r="D78" s="111" t="s">
        <v>157</v>
      </c>
      <c r="E78" s="52">
        <v>1988</v>
      </c>
      <c r="F78" s="50">
        <f>9+9+9+8+7</f>
        <v>42</v>
      </c>
      <c r="G78" s="43">
        <f>8+8+8+7+7</f>
        <v>38</v>
      </c>
      <c r="H78" s="31">
        <v>80</v>
      </c>
      <c r="I78" s="44">
        <f>10+10+8+8+6</f>
        <v>42</v>
      </c>
      <c r="J78" s="43">
        <f>9+9+8+7+7</f>
        <v>40</v>
      </c>
      <c r="K78" s="31">
        <v>82</v>
      </c>
      <c r="L78" s="47">
        <f>10+10+9+7+6</f>
        <v>42</v>
      </c>
      <c r="M78" s="46">
        <f>9+8+8+8+5</f>
        <v>38</v>
      </c>
      <c r="N78" s="31">
        <v>80</v>
      </c>
      <c r="O78" s="47">
        <f>9+9+8+8+7</f>
        <v>41</v>
      </c>
      <c r="P78" s="46">
        <f>10+9+9+8+9</f>
        <v>45</v>
      </c>
      <c r="Q78" s="31">
        <v>86</v>
      </c>
      <c r="R78" s="47"/>
      <c r="S78" s="46"/>
      <c r="T78" s="31">
        <v>0</v>
      </c>
      <c r="U78" s="47"/>
      <c r="V78" s="46"/>
      <c r="W78" s="31">
        <v>0</v>
      </c>
      <c r="X78" s="174">
        <f>SUM(H78+K78+N78+Q78)</f>
        <v>328</v>
      </c>
      <c r="Y78" s="79"/>
    </row>
    <row r="79" spans="1:25" ht="15">
      <c r="A79" s="177">
        <v>8</v>
      </c>
      <c r="B79" s="184">
        <v>140561</v>
      </c>
      <c r="C79" s="104" t="s">
        <v>158</v>
      </c>
      <c r="D79" s="111" t="s">
        <v>159</v>
      </c>
      <c r="E79" s="52">
        <v>1977</v>
      </c>
      <c r="F79" s="156">
        <f>10+10+10+10+6</f>
        <v>46</v>
      </c>
      <c r="G79" s="157">
        <f>10+8+7+7+5</f>
        <v>37</v>
      </c>
      <c r="H79" s="133">
        <v>83</v>
      </c>
      <c r="I79" s="158">
        <f>9+8+7+7+7</f>
        <v>38</v>
      </c>
      <c r="J79" s="157">
        <f>9+8+7+6+6</f>
        <v>36</v>
      </c>
      <c r="K79" s="133">
        <v>74</v>
      </c>
      <c r="L79" s="159">
        <f>9+9+8+7+6</f>
        <v>39</v>
      </c>
      <c r="M79" s="160">
        <f>9+8+7+6+6</f>
        <v>36</v>
      </c>
      <c r="N79" s="133">
        <v>75</v>
      </c>
      <c r="O79" s="161">
        <f>9+6+6+6+4</f>
        <v>31</v>
      </c>
      <c r="P79" s="160">
        <f>9+9+8+7+7</f>
        <v>40</v>
      </c>
      <c r="Q79" s="133">
        <v>71</v>
      </c>
      <c r="R79" s="161"/>
      <c r="S79" s="160"/>
      <c r="T79" s="133">
        <f>SUM(R79:S79)</f>
        <v>0</v>
      </c>
      <c r="U79" s="161"/>
      <c r="V79" s="160"/>
      <c r="W79" s="185">
        <f>SUM(U79:V79)</f>
        <v>0</v>
      </c>
      <c r="X79" s="174">
        <f>H79+K79+N79+Q79</f>
        <v>303</v>
      </c>
      <c r="Y79" s="186"/>
    </row>
    <row r="80" spans="1:25" ht="15">
      <c r="A80" s="128">
        <v>9</v>
      </c>
      <c r="B80" s="146">
        <v>140461</v>
      </c>
      <c r="C80" s="114" t="s">
        <v>160</v>
      </c>
      <c r="D80" s="187" t="s">
        <v>105</v>
      </c>
      <c r="E80" s="84">
        <v>1975</v>
      </c>
      <c r="F80" s="188">
        <f>8+8+7+4+4</f>
        <v>31</v>
      </c>
      <c r="G80" s="91">
        <f>10+8+7+7+5</f>
        <v>37</v>
      </c>
      <c r="H80" s="31">
        <f>SUM(F80:G80)</f>
        <v>68</v>
      </c>
      <c r="I80" s="92">
        <f>9+8+7+5+5</f>
        <v>34</v>
      </c>
      <c r="J80" s="91">
        <f>9+8+8+8+5</f>
        <v>38</v>
      </c>
      <c r="K80" s="31">
        <f>SUM(I80:J80)</f>
        <v>72</v>
      </c>
      <c r="L80" s="90">
        <f>9+9+8+7+4</f>
        <v>37</v>
      </c>
      <c r="M80" s="91">
        <f>10+9+9+6+1</f>
        <v>35</v>
      </c>
      <c r="N80" s="88">
        <f>SUM(L80:M80)</f>
        <v>72</v>
      </c>
      <c r="O80" s="92">
        <f>9+9+7+4+4</f>
        <v>33</v>
      </c>
      <c r="P80" s="91">
        <f>9+9+9+5+3</f>
        <v>35</v>
      </c>
      <c r="Q80" s="31">
        <f>SUM(O80:P80)</f>
        <v>68</v>
      </c>
      <c r="R80" s="92"/>
      <c r="S80" s="91"/>
      <c r="T80" s="31">
        <f>SUM(R80:S80)</f>
        <v>0</v>
      </c>
      <c r="U80" s="92"/>
      <c r="V80" s="91"/>
      <c r="W80" s="31">
        <f>SUM(U80:V80)</f>
        <v>0</v>
      </c>
      <c r="X80" s="145">
        <f>Q80+N80+K80+H80</f>
        <v>280</v>
      </c>
      <c r="Y80" s="135"/>
    </row>
    <row r="81" spans="1:25" ht="13.5">
      <c r="A81" s="128"/>
      <c r="Y81" s="135"/>
    </row>
    <row r="82" spans="1:25" ht="13.5">
      <c r="A82" s="128"/>
      <c r="B82" s="111"/>
      <c r="C82" s="138"/>
      <c r="D82" s="111"/>
      <c r="E82" s="111"/>
      <c r="F82" s="139"/>
      <c r="G82" s="139"/>
      <c r="H82" s="133"/>
      <c r="I82" s="139"/>
      <c r="J82" s="139"/>
      <c r="K82" s="133"/>
      <c r="L82" s="139"/>
      <c r="M82" s="139"/>
      <c r="N82" s="133"/>
      <c r="O82" s="139"/>
      <c r="P82" s="139"/>
      <c r="Q82" s="133"/>
      <c r="R82" s="139"/>
      <c r="S82" s="139"/>
      <c r="T82" s="133"/>
      <c r="U82" s="139"/>
      <c r="V82" s="139"/>
      <c r="W82" s="133"/>
      <c r="X82" s="134"/>
      <c r="Y82" s="135"/>
    </row>
    <row r="83" spans="1:25" ht="13.5">
      <c r="A83" s="128"/>
      <c r="B83" s="111"/>
      <c r="C83" s="138"/>
      <c r="D83" s="111"/>
      <c r="E83" s="111"/>
      <c r="F83" s="139"/>
      <c r="G83" s="139"/>
      <c r="H83" s="133"/>
      <c r="I83" s="139"/>
      <c r="J83" s="139"/>
      <c r="K83" s="133"/>
      <c r="L83" s="139"/>
      <c r="M83" s="139"/>
      <c r="N83" s="133"/>
      <c r="O83" s="139"/>
      <c r="P83" s="139"/>
      <c r="Q83" s="133"/>
      <c r="R83" s="139"/>
      <c r="S83" s="139"/>
      <c r="T83" s="133"/>
      <c r="U83" s="139"/>
      <c r="V83" s="139"/>
      <c r="W83" s="133"/>
      <c r="X83" s="134"/>
      <c r="Y83" s="135"/>
    </row>
    <row r="84" spans="3:4" ht="15">
      <c r="C84" s="171" t="s">
        <v>161</v>
      </c>
      <c r="D84" s="171"/>
    </row>
    <row r="85" spans="1:3" ht="16.5">
      <c r="A85" s="144" t="s">
        <v>162</v>
      </c>
      <c r="B85" s="144"/>
      <c r="C85" s="144"/>
    </row>
    <row r="86" ht="13.5">
      <c r="W86" s="127"/>
    </row>
    <row r="87" spans="1:14" ht="13.5">
      <c r="A87" s="189" t="s">
        <v>163</v>
      </c>
      <c r="B87" s="189" t="s">
        <v>164</v>
      </c>
      <c r="C87" s="189" t="s">
        <v>165</v>
      </c>
      <c r="D87" s="189" t="s">
        <v>166</v>
      </c>
      <c r="E87" s="189" t="s">
        <v>15</v>
      </c>
      <c r="F87" s="189" t="s">
        <v>167</v>
      </c>
      <c r="G87" s="189"/>
      <c r="H87" s="189" t="s">
        <v>168</v>
      </c>
      <c r="I87" s="189"/>
      <c r="J87" s="189" t="s">
        <v>29</v>
      </c>
      <c r="K87" s="189"/>
      <c r="L87" s="189" t="s">
        <v>169</v>
      </c>
      <c r="M87" s="189"/>
      <c r="N87" s="189"/>
    </row>
    <row r="88" spans="1:14" ht="13.5" customHeight="1">
      <c r="A88" s="190">
        <v>7</v>
      </c>
      <c r="B88" s="191" t="s">
        <v>170</v>
      </c>
      <c r="C88" s="192" t="s">
        <v>171</v>
      </c>
      <c r="D88" s="193" t="s">
        <v>155</v>
      </c>
      <c r="E88" s="194">
        <v>1980</v>
      </c>
      <c r="F88" s="194">
        <v>337</v>
      </c>
      <c r="G88" s="194"/>
      <c r="H88" s="194">
        <v>0</v>
      </c>
      <c r="I88" s="194"/>
      <c r="J88" s="194">
        <v>337</v>
      </c>
      <c r="K88" s="194"/>
      <c r="L88" s="195">
        <f>SUM(J88:K90)</f>
        <v>992</v>
      </c>
      <c r="M88" s="195"/>
      <c r="N88" s="195"/>
    </row>
    <row r="89" spans="1:14" ht="13.5">
      <c r="A89" s="190"/>
      <c r="B89" s="191"/>
      <c r="C89" s="196" t="s">
        <v>172</v>
      </c>
      <c r="D89" s="197" t="s">
        <v>71</v>
      </c>
      <c r="E89" s="197">
        <v>1954</v>
      </c>
      <c r="F89" s="194">
        <v>363</v>
      </c>
      <c r="G89" s="194"/>
      <c r="H89" s="194">
        <v>0</v>
      </c>
      <c r="I89" s="194"/>
      <c r="J89" s="194">
        <v>362</v>
      </c>
      <c r="K89" s="194"/>
      <c r="L89" s="195"/>
      <c r="M89" s="195"/>
      <c r="N89" s="195"/>
    </row>
    <row r="90" spans="1:14" ht="13.5">
      <c r="A90" s="190"/>
      <c r="B90" s="191"/>
      <c r="C90" s="198" t="s">
        <v>173</v>
      </c>
      <c r="D90" s="199" t="s">
        <v>105</v>
      </c>
      <c r="E90" s="199">
        <v>2002</v>
      </c>
      <c r="F90" s="194">
        <v>293</v>
      </c>
      <c r="G90" s="194"/>
      <c r="H90" s="194">
        <v>0</v>
      </c>
      <c r="I90" s="194"/>
      <c r="J90" s="194">
        <v>293</v>
      </c>
      <c r="K90" s="194"/>
      <c r="L90" s="195"/>
      <c r="M90" s="195"/>
      <c r="N90" s="195"/>
    </row>
    <row r="91" spans="1:14" ht="13.5" customHeight="1">
      <c r="A91" s="190">
        <v>4</v>
      </c>
      <c r="B91" s="191" t="s">
        <v>174</v>
      </c>
      <c r="C91" s="200" t="s">
        <v>175</v>
      </c>
      <c r="D91" s="201" t="s">
        <v>49</v>
      </c>
      <c r="E91" s="193">
        <v>1962</v>
      </c>
      <c r="F91" s="194">
        <v>368</v>
      </c>
      <c r="G91" s="194"/>
      <c r="H91" s="194">
        <v>0</v>
      </c>
      <c r="I91" s="194"/>
      <c r="J91" s="194">
        <v>368</v>
      </c>
      <c r="K91" s="194"/>
      <c r="L91" s="195">
        <f>SUM(J91:K93)</f>
        <v>1067</v>
      </c>
      <c r="M91" s="195"/>
      <c r="N91" s="195"/>
    </row>
    <row r="92" spans="1:14" ht="13.5">
      <c r="A92" s="190"/>
      <c r="B92" s="191"/>
      <c r="C92" s="197" t="s">
        <v>176</v>
      </c>
      <c r="D92" s="197" t="s">
        <v>108</v>
      </c>
      <c r="E92" s="197">
        <v>1999</v>
      </c>
      <c r="F92" s="194">
        <v>357</v>
      </c>
      <c r="G92" s="194"/>
      <c r="H92" s="194">
        <v>0</v>
      </c>
      <c r="I92" s="194"/>
      <c r="J92" s="194">
        <v>357</v>
      </c>
      <c r="K92" s="194"/>
      <c r="L92" s="195"/>
      <c r="M92" s="195"/>
      <c r="N92" s="195"/>
    </row>
    <row r="93" spans="1:14" ht="13.5">
      <c r="A93" s="190"/>
      <c r="B93" s="191"/>
      <c r="C93" s="202" t="s">
        <v>177</v>
      </c>
      <c r="D93" s="199" t="s">
        <v>128</v>
      </c>
      <c r="E93" s="199">
        <v>2002</v>
      </c>
      <c r="F93" s="194">
        <v>322</v>
      </c>
      <c r="G93" s="194"/>
      <c r="H93" s="194">
        <v>20</v>
      </c>
      <c r="I93" s="194"/>
      <c r="J93" s="194">
        <v>342</v>
      </c>
      <c r="K93" s="194"/>
      <c r="L93" s="195"/>
      <c r="M93" s="195"/>
      <c r="N93" s="195"/>
    </row>
    <row r="94" spans="1:14" ht="13.5" customHeight="1">
      <c r="A94" s="190">
        <v>9</v>
      </c>
      <c r="B94" s="191" t="s">
        <v>178</v>
      </c>
      <c r="C94" s="192" t="s">
        <v>179</v>
      </c>
      <c r="D94" s="197" t="s">
        <v>151</v>
      </c>
      <c r="E94" s="197">
        <v>1996</v>
      </c>
      <c r="F94" s="194">
        <v>346</v>
      </c>
      <c r="G94" s="194"/>
      <c r="H94" s="194">
        <v>0</v>
      </c>
      <c r="I94" s="194"/>
      <c r="J94" s="194">
        <v>346</v>
      </c>
      <c r="K94" s="194"/>
      <c r="L94" s="195">
        <f>SUM(J94:K96)</f>
        <v>926</v>
      </c>
      <c r="M94" s="195"/>
      <c r="N94" s="195"/>
    </row>
    <row r="95" spans="1:14" ht="13.5">
      <c r="A95" s="190"/>
      <c r="B95" s="191"/>
      <c r="C95" s="196" t="s">
        <v>180</v>
      </c>
      <c r="D95" s="197" t="s">
        <v>135</v>
      </c>
      <c r="E95" s="197">
        <v>2002</v>
      </c>
      <c r="F95" s="194">
        <v>287</v>
      </c>
      <c r="G95" s="194"/>
      <c r="H95" s="194">
        <v>0</v>
      </c>
      <c r="I95" s="194"/>
      <c r="J95" s="194">
        <v>287</v>
      </c>
      <c r="K95" s="194"/>
      <c r="L95" s="195"/>
      <c r="M95" s="195"/>
      <c r="N95" s="195"/>
    </row>
    <row r="96" spans="1:14" ht="13.5">
      <c r="A96" s="190"/>
      <c r="B96" s="191"/>
      <c r="C96" s="198" t="s">
        <v>181</v>
      </c>
      <c r="D96" s="199" t="s">
        <v>139</v>
      </c>
      <c r="E96" s="199">
        <v>2004</v>
      </c>
      <c r="F96" s="194">
        <v>273</v>
      </c>
      <c r="G96" s="194"/>
      <c r="H96" s="194">
        <v>20</v>
      </c>
      <c r="I96" s="194"/>
      <c r="J96" s="194">
        <v>293</v>
      </c>
      <c r="K96" s="194"/>
      <c r="L96" s="195"/>
      <c r="M96" s="195"/>
      <c r="N96" s="195"/>
    </row>
    <row r="97" spans="1:14" ht="13.5" customHeight="1">
      <c r="A97" s="190">
        <v>3</v>
      </c>
      <c r="B97" s="191" t="s">
        <v>182</v>
      </c>
      <c r="C97" s="192" t="s">
        <v>183</v>
      </c>
      <c r="D97" s="193" t="s">
        <v>41</v>
      </c>
      <c r="E97" s="193">
        <v>1988</v>
      </c>
      <c r="F97" s="194">
        <v>377</v>
      </c>
      <c r="G97" s="194"/>
      <c r="H97" s="194">
        <v>0</v>
      </c>
      <c r="I97" s="194"/>
      <c r="J97" s="194">
        <v>377</v>
      </c>
      <c r="K97" s="194"/>
      <c r="L97" s="195">
        <f>SUM(J97:K99)</f>
        <v>1071</v>
      </c>
      <c r="M97" s="195"/>
      <c r="N97" s="195"/>
    </row>
    <row r="98" spans="1:14" ht="13.5">
      <c r="A98" s="190"/>
      <c r="B98" s="191"/>
      <c r="C98" s="196" t="s">
        <v>184</v>
      </c>
      <c r="D98" s="203" t="s">
        <v>118</v>
      </c>
      <c r="E98" s="203">
        <v>1998</v>
      </c>
      <c r="F98" s="194">
        <v>336</v>
      </c>
      <c r="G98" s="194"/>
      <c r="H98" s="194">
        <v>0</v>
      </c>
      <c r="I98" s="194"/>
      <c r="J98" s="194">
        <v>336</v>
      </c>
      <c r="K98" s="194"/>
      <c r="L98" s="195"/>
      <c r="M98" s="195"/>
      <c r="N98" s="195"/>
    </row>
    <row r="99" spans="1:14" ht="13.5">
      <c r="A99" s="190"/>
      <c r="B99" s="191"/>
      <c r="C99" s="198" t="s">
        <v>185</v>
      </c>
      <c r="D99" s="199" t="s">
        <v>114</v>
      </c>
      <c r="E99" s="199">
        <v>2001</v>
      </c>
      <c r="F99" s="194">
        <v>338</v>
      </c>
      <c r="G99" s="194"/>
      <c r="H99" s="194">
        <v>20</v>
      </c>
      <c r="I99" s="194"/>
      <c r="J99" s="194">
        <v>358</v>
      </c>
      <c r="K99" s="194"/>
      <c r="L99" s="195"/>
      <c r="M99" s="195"/>
      <c r="N99" s="195"/>
    </row>
    <row r="100" spans="1:14" ht="13.5" customHeight="1">
      <c r="A100" s="190">
        <v>6</v>
      </c>
      <c r="B100" s="191" t="s">
        <v>186</v>
      </c>
      <c r="C100" s="192" t="s">
        <v>187</v>
      </c>
      <c r="D100" s="201" t="s">
        <v>87</v>
      </c>
      <c r="E100" s="204">
        <v>1962</v>
      </c>
      <c r="F100" s="194">
        <v>340</v>
      </c>
      <c r="G100" s="194"/>
      <c r="H100" s="194">
        <v>0</v>
      </c>
      <c r="I100" s="194"/>
      <c r="J100" s="194">
        <v>340</v>
      </c>
      <c r="K100" s="194"/>
      <c r="L100" s="195">
        <f>SUM(J100:K102)</f>
        <v>1001</v>
      </c>
      <c r="M100" s="195"/>
      <c r="N100" s="195"/>
    </row>
    <row r="101" spans="1:14" ht="13.5">
      <c r="A101" s="190"/>
      <c r="B101" s="191"/>
      <c r="C101" s="196" t="s">
        <v>188</v>
      </c>
      <c r="D101" s="205" t="s">
        <v>157</v>
      </c>
      <c r="E101" s="205">
        <v>1988</v>
      </c>
      <c r="F101" s="194">
        <v>328</v>
      </c>
      <c r="G101" s="194"/>
      <c r="H101" s="194">
        <v>0</v>
      </c>
      <c r="I101" s="194"/>
      <c r="J101" s="194">
        <v>328</v>
      </c>
      <c r="K101" s="194"/>
      <c r="L101" s="195"/>
      <c r="M101" s="195"/>
      <c r="N101" s="195"/>
    </row>
    <row r="102" spans="1:14" ht="13.5">
      <c r="A102" s="190"/>
      <c r="B102" s="191"/>
      <c r="C102" s="198" t="s">
        <v>189</v>
      </c>
      <c r="D102" s="206" t="s">
        <v>120</v>
      </c>
      <c r="E102" s="206">
        <v>2000</v>
      </c>
      <c r="F102" s="194">
        <v>333</v>
      </c>
      <c r="G102" s="194"/>
      <c r="H102" s="194">
        <v>0</v>
      </c>
      <c r="I102" s="194"/>
      <c r="J102" s="194">
        <v>333</v>
      </c>
      <c r="K102" s="194"/>
      <c r="L102" s="195"/>
      <c r="M102" s="195"/>
      <c r="N102" s="195"/>
    </row>
    <row r="103" spans="1:14" ht="13.5">
      <c r="A103" s="207">
        <v>2</v>
      </c>
      <c r="B103" s="208" t="s">
        <v>190</v>
      </c>
      <c r="C103" s="209" t="s">
        <v>191</v>
      </c>
      <c r="D103" s="205" t="s">
        <v>47</v>
      </c>
      <c r="E103" s="205">
        <v>1980</v>
      </c>
      <c r="F103" s="194">
        <v>376</v>
      </c>
      <c r="G103" s="194"/>
      <c r="H103" s="194">
        <v>0</v>
      </c>
      <c r="I103" s="194"/>
      <c r="J103" s="194">
        <v>376</v>
      </c>
      <c r="K103" s="194"/>
      <c r="L103" s="210">
        <f>SUM(J103:K105)</f>
        <v>1077</v>
      </c>
      <c r="M103" s="210"/>
      <c r="N103" s="210"/>
    </row>
    <row r="104" spans="1:18" ht="13.5">
      <c r="A104" s="207"/>
      <c r="B104" s="208"/>
      <c r="C104" s="197" t="s">
        <v>192</v>
      </c>
      <c r="D104" s="205" t="s">
        <v>124</v>
      </c>
      <c r="E104" s="205">
        <v>2003</v>
      </c>
      <c r="F104" s="194">
        <v>333</v>
      </c>
      <c r="G104" s="194"/>
      <c r="H104" s="194">
        <v>0</v>
      </c>
      <c r="I104" s="194"/>
      <c r="J104" s="194">
        <v>333</v>
      </c>
      <c r="K104" s="194"/>
      <c r="L104" s="210"/>
      <c r="M104" s="210"/>
      <c r="N104" s="210"/>
      <c r="P104" s="211"/>
      <c r="Q104" s="211"/>
      <c r="R104" s="211"/>
    </row>
    <row r="105" spans="1:18" ht="13.5">
      <c r="A105" s="207"/>
      <c r="B105" s="208"/>
      <c r="C105" s="202" t="s">
        <v>193</v>
      </c>
      <c r="D105" s="206" t="s">
        <v>112</v>
      </c>
      <c r="E105" s="206">
        <v>1999</v>
      </c>
      <c r="F105" s="194">
        <v>348</v>
      </c>
      <c r="G105" s="194"/>
      <c r="H105" s="194">
        <v>20</v>
      </c>
      <c r="I105" s="194"/>
      <c r="J105" s="194">
        <v>368</v>
      </c>
      <c r="K105" s="194"/>
      <c r="L105" s="210"/>
      <c r="M105" s="210"/>
      <c r="N105" s="210"/>
      <c r="P105" s="211"/>
      <c r="Q105" s="211"/>
      <c r="R105" s="211"/>
    </row>
    <row r="106" spans="1:18" ht="13.5">
      <c r="A106" s="190">
        <v>5</v>
      </c>
      <c r="B106" s="212" t="s">
        <v>194</v>
      </c>
      <c r="C106" s="200" t="s">
        <v>195</v>
      </c>
      <c r="D106" s="205" t="s">
        <v>63</v>
      </c>
      <c r="E106" s="205">
        <v>1953</v>
      </c>
      <c r="F106" s="213">
        <v>361</v>
      </c>
      <c r="G106" s="213"/>
      <c r="H106" s="213">
        <v>0</v>
      </c>
      <c r="I106" s="213"/>
      <c r="J106" s="213">
        <v>361</v>
      </c>
      <c r="K106" s="213"/>
      <c r="L106" s="195">
        <f>SUM(J106:K108)</f>
        <v>1042</v>
      </c>
      <c r="M106" s="195"/>
      <c r="N106" s="195"/>
      <c r="P106" s="211"/>
      <c r="Q106" s="211"/>
      <c r="R106" s="211"/>
    </row>
    <row r="107" spans="1:14" ht="13.5">
      <c r="A107" s="190"/>
      <c r="B107" s="212"/>
      <c r="C107" s="197" t="s">
        <v>196</v>
      </c>
      <c r="D107" s="205" t="s">
        <v>116</v>
      </c>
      <c r="E107" s="205">
        <v>2000</v>
      </c>
      <c r="F107" s="214">
        <v>336</v>
      </c>
      <c r="G107" s="214"/>
      <c r="H107" s="214">
        <v>0</v>
      </c>
      <c r="I107" s="214"/>
      <c r="J107" s="214">
        <v>336</v>
      </c>
      <c r="K107" s="214"/>
      <c r="L107" s="195"/>
      <c r="M107" s="195"/>
      <c r="N107" s="195"/>
    </row>
    <row r="108" spans="1:14" ht="13.5">
      <c r="A108" s="190"/>
      <c r="B108" s="212"/>
      <c r="C108" s="202" t="s">
        <v>197</v>
      </c>
      <c r="D108" s="206" t="s">
        <v>126</v>
      </c>
      <c r="E108" s="206">
        <v>1998</v>
      </c>
      <c r="F108" s="214">
        <v>325</v>
      </c>
      <c r="G108" s="214"/>
      <c r="H108" s="214">
        <v>20</v>
      </c>
      <c r="I108" s="214"/>
      <c r="J108" s="214">
        <v>345</v>
      </c>
      <c r="K108" s="214"/>
      <c r="L108" s="195"/>
      <c r="M108" s="195"/>
      <c r="N108" s="195"/>
    </row>
    <row r="109" spans="1:14" ht="13.5">
      <c r="A109" s="190">
        <v>1</v>
      </c>
      <c r="B109" s="212" t="s">
        <v>198</v>
      </c>
      <c r="C109" s="200" t="s">
        <v>199</v>
      </c>
      <c r="D109" s="40" t="s">
        <v>59</v>
      </c>
      <c r="E109" s="41">
        <v>1988</v>
      </c>
      <c r="F109" s="213">
        <v>368</v>
      </c>
      <c r="G109" s="213"/>
      <c r="H109" s="213">
        <v>0</v>
      </c>
      <c r="I109" s="213"/>
      <c r="J109" s="213">
        <v>368</v>
      </c>
      <c r="K109" s="213"/>
      <c r="L109" s="195">
        <f>SUM(J109:K111)</f>
        <v>1084</v>
      </c>
      <c r="M109" s="195"/>
      <c r="N109" s="195"/>
    </row>
    <row r="110" spans="1:14" ht="13.5">
      <c r="A110" s="190"/>
      <c r="B110" s="212"/>
      <c r="C110" s="197" t="s">
        <v>200</v>
      </c>
      <c r="D110" s="108" t="s">
        <v>65</v>
      </c>
      <c r="E110" s="40">
        <v>1984</v>
      </c>
      <c r="F110" s="214">
        <v>368</v>
      </c>
      <c r="G110" s="214"/>
      <c r="H110" s="214">
        <v>0</v>
      </c>
      <c r="I110" s="214"/>
      <c r="J110" s="214">
        <v>368</v>
      </c>
      <c r="K110" s="214"/>
      <c r="L110" s="195"/>
      <c r="M110" s="195"/>
      <c r="N110" s="195"/>
    </row>
    <row r="111" spans="1:14" ht="13.5">
      <c r="A111" s="190"/>
      <c r="B111" s="212"/>
      <c r="C111" s="202" t="s">
        <v>201</v>
      </c>
      <c r="D111" s="73" t="s">
        <v>110</v>
      </c>
      <c r="E111" s="73">
        <v>1998</v>
      </c>
      <c r="F111" s="214">
        <v>348</v>
      </c>
      <c r="G111" s="214"/>
      <c r="H111" s="214">
        <v>0</v>
      </c>
      <c r="I111" s="214"/>
      <c r="J111" s="214">
        <v>348</v>
      </c>
      <c r="K111" s="214"/>
      <c r="L111" s="195"/>
      <c r="M111" s="195"/>
      <c r="N111" s="195"/>
    </row>
    <row r="112" spans="1:14" ht="13.5">
      <c r="A112" s="207">
        <v>8</v>
      </c>
      <c r="B112" s="208" t="s">
        <v>202</v>
      </c>
      <c r="C112" s="100" t="s">
        <v>88</v>
      </c>
      <c r="D112" s="116" t="s">
        <v>89</v>
      </c>
      <c r="E112" s="116">
        <v>1976</v>
      </c>
      <c r="F112" s="194">
        <v>343</v>
      </c>
      <c r="G112" s="194"/>
      <c r="H112" s="194">
        <v>0</v>
      </c>
      <c r="I112" s="194"/>
      <c r="J112" s="194">
        <v>343</v>
      </c>
      <c r="K112" s="194"/>
      <c r="L112" s="210">
        <f>SUM(J112:K114)</f>
        <v>954</v>
      </c>
      <c r="M112" s="210"/>
      <c r="N112" s="210"/>
    </row>
    <row r="113" spans="1:14" ht="13.5">
      <c r="A113" s="207"/>
      <c r="B113" s="208"/>
      <c r="C113" s="104" t="s">
        <v>158</v>
      </c>
      <c r="D113" s="52" t="s">
        <v>159</v>
      </c>
      <c r="E113" s="52">
        <v>1977</v>
      </c>
      <c r="F113" s="194">
        <v>303</v>
      </c>
      <c r="G113" s="194"/>
      <c r="H113" s="194">
        <v>0</v>
      </c>
      <c r="I113" s="194"/>
      <c r="J113" s="194">
        <v>303</v>
      </c>
      <c r="K113" s="194"/>
      <c r="L113" s="210"/>
      <c r="M113" s="210"/>
      <c r="N113" s="210"/>
    </row>
    <row r="114" spans="1:14" ht="13.5">
      <c r="A114" s="207"/>
      <c r="B114" s="208"/>
      <c r="C114" s="100" t="s">
        <v>131</v>
      </c>
      <c r="D114" s="215" t="s">
        <v>105</v>
      </c>
      <c r="E114" s="215">
        <v>2001</v>
      </c>
      <c r="F114" s="194">
        <v>308</v>
      </c>
      <c r="G114" s="194"/>
      <c r="H114" s="194">
        <v>0</v>
      </c>
      <c r="I114" s="194"/>
      <c r="J114" s="194">
        <v>308</v>
      </c>
      <c r="K114" s="194"/>
      <c r="L114" s="210"/>
      <c r="M114" s="210"/>
      <c r="N114" s="210"/>
    </row>
    <row r="115" spans="1:14" ht="13.5">
      <c r="A115" s="207">
        <v>10</v>
      </c>
      <c r="B115" s="216"/>
      <c r="C115" s="115" t="s">
        <v>104</v>
      </c>
      <c r="D115" s="116" t="s">
        <v>105</v>
      </c>
      <c r="E115" s="116">
        <v>1965</v>
      </c>
      <c r="F115" s="217">
        <v>289</v>
      </c>
      <c r="G115" s="217"/>
      <c r="H115" s="218">
        <v>0</v>
      </c>
      <c r="I115" s="218"/>
      <c r="J115" s="219">
        <v>289</v>
      </c>
      <c r="K115" s="219"/>
      <c r="L115" s="220">
        <f>SUM(J115:K117)</f>
        <v>812</v>
      </c>
      <c r="M115" s="220"/>
      <c r="N115" s="220"/>
    </row>
    <row r="116" spans="1:14" ht="13.5">
      <c r="A116" s="207"/>
      <c r="B116" s="216" t="s">
        <v>203</v>
      </c>
      <c r="C116" s="109" t="s">
        <v>160</v>
      </c>
      <c r="D116" s="52" t="s">
        <v>105</v>
      </c>
      <c r="E116" s="52"/>
      <c r="F116" s="217">
        <v>280</v>
      </c>
      <c r="G116" s="217"/>
      <c r="H116" s="218">
        <v>0</v>
      </c>
      <c r="I116" s="218"/>
      <c r="J116" s="219">
        <v>280</v>
      </c>
      <c r="K116" s="219"/>
      <c r="L116" s="220"/>
      <c r="M116" s="220"/>
      <c r="N116" s="220"/>
    </row>
    <row r="117" spans="1:14" ht="13.5">
      <c r="A117" s="207"/>
      <c r="B117" s="221"/>
      <c r="C117" s="221" t="s">
        <v>141</v>
      </c>
      <c r="D117" s="215" t="s">
        <v>142</v>
      </c>
      <c r="E117" s="215">
        <v>1997</v>
      </c>
      <c r="F117" s="217">
        <v>243</v>
      </c>
      <c r="G117" s="217"/>
      <c r="H117" s="218">
        <v>0</v>
      </c>
      <c r="I117" s="218"/>
      <c r="J117" s="219">
        <v>243</v>
      </c>
      <c r="K117" s="219"/>
      <c r="L117" s="220"/>
      <c r="M117" s="220"/>
      <c r="N117" s="220"/>
    </row>
  </sheetData>
  <sheetProtection selectLockedCells="1" selectUnlockedCells="1"/>
  <mergeCells count="126">
    <mergeCell ref="F87:G87"/>
    <mergeCell ref="H87:I87"/>
    <mergeCell ref="J87:K87"/>
    <mergeCell ref="L87:N87"/>
    <mergeCell ref="A88:A90"/>
    <mergeCell ref="B88:B90"/>
    <mergeCell ref="F88:G88"/>
    <mergeCell ref="H88:I88"/>
    <mergeCell ref="J88:K88"/>
    <mergeCell ref="L88:N90"/>
    <mergeCell ref="F89:G89"/>
    <mergeCell ref="H89:I89"/>
    <mergeCell ref="J89:K89"/>
    <mergeCell ref="F90:G90"/>
    <mergeCell ref="H90:I90"/>
    <mergeCell ref="J90:K90"/>
    <mergeCell ref="A91:A93"/>
    <mergeCell ref="B91:B93"/>
    <mergeCell ref="F91:G91"/>
    <mergeCell ref="H91:I91"/>
    <mergeCell ref="J91:K91"/>
    <mergeCell ref="L91:N93"/>
    <mergeCell ref="F92:G92"/>
    <mergeCell ref="H92:I92"/>
    <mergeCell ref="J92:K92"/>
    <mergeCell ref="F93:G93"/>
    <mergeCell ref="H93:I93"/>
    <mergeCell ref="J93:K93"/>
    <mergeCell ref="A94:A96"/>
    <mergeCell ref="B94:B96"/>
    <mergeCell ref="F94:G94"/>
    <mergeCell ref="H94:I94"/>
    <mergeCell ref="J94:K94"/>
    <mergeCell ref="L94:N96"/>
    <mergeCell ref="F95:G95"/>
    <mergeCell ref="H95:I95"/>
    <mergeCell ref="J95:K95"/>
    <mergeCell ref="F96:G96"/>
    <mergeCell ref="H96:I96"/>
    <mergeCell ref="J96:K96"/>
    <mergeCell ref="A97:A99"/>
    <mergeCell ref="B97:B99"/>
    <mergeCell ref="F97:G97"/>
    <mergeCell ref="H97:I97"/>
    <mergeCell ref="J97:K97"/>
    <mergeCell ref="L97:N99"/>
    <mergeCell ref="F98:G98"/>
    <mergeCell ref="H98:I98"/>
    <mergeCell ref="J98:K98"/>
    <mergeCell ref="F99:G99"/>
    <mergeCell ref="H99:I99"/>
    <mergeCell ref="J99:K99"/>
    <mergeCell ref="A100:A102"/>
    <mergeCell ref="B100:B102"/>
    <mergeCell ref="F100:G100"/>
    <mergeCell ref="H100:I100"/>
    <mergeCell ref="J100:K100"/>
    <mergeCell ref="L100:N102"/>
    <mergeCell ref="F101:G101"/>
    <mergeCell ref="H101:I101"/>
    <mergeCell ref="J101:K101"/>
    <mergeCell ref="F102:G102"/>
    <mergeCell ref="H102:I102"/>
    <mergeCell ref="J102:K102"/>
    <mergeCell ref="A103:A105"/>
    <mergeCell ref="B103:B105"/>
    <mergeCell ref="F103:G103"/>
    <mergeCell ref="H103:I103"/>
    <mergeCell ref="J103:K103"/>
    <mergeCell ref="L103:N105"/>
    <mergeCell ref="F104:G104"/>
    <mergeCell ref="H104:I104"/>
    <mergeCell ref="J104:K104"/>
    <mergeCell ref="P104:P106"/>
    <mergeCell ref="Q104:Q106"/>
    <mergeCell ref="R104:R106"/>
    <mergeCell ref="F105:G105"/>
    <mergeCell ref="H105:I105"/>
    <mergeCell ref="J105:K105"/>
    <mergeCell ref="A106:A108"/>
    <mergeCell ref="B106:B108"/>
    <mergeCell ref="F106:G106"/>
    <mergeCell ref="H106:I106"/>
    <mergeCell ref="J106:K106"/>
    <mergeCell ref="L106:N108"/>
    <mergeCell ref="F107:G107"/>
    <mergeCell ref="H107:I107"/>
    <mergeCell ref="J107:K107"/>
    <mergeCell ref="F108:G108"/>
    <mergeCell ref="H108:I108"/>
    <mergeCell ref="J108:K108"/>
    <mergeCell ref="A109:A111"/>
    <mergeCell ref="B109:B111"/>
    <mergeCell ref="F109:G109"/>
    <mergeCell ref="H109:I109"/>
    <mergeCell ref="J109:K109"/>
    <mergeCell ref="L109:N111"/>
    <mergeCell ref="F110:G110"/>
    <mergeCell ref="H110:I110"/>
    <mergeCell ref="J110:K110"/>
    <mergeCell ref="F111:G111"/>
    <mergeCell ref="H111:I111"/>
    <mergeCell ref="J111:K111"/>
    <mergeCell ref="A112:A114"/>
    <mergeCell ref="B112:B114"/>
    <mergeCell ref="F112:G112"/>
    <mergeCell ref="H112:I112"/>
    <mergeCell ref="J112:K112"/>
    <mergeCell ref="L112:N114"/>
    <mergeCell ref="F113:G113"/>
    <mergeCell ref="H113:I113"/>
    <mergeCell ref="J113:K113"/>
    <mergeCell ref="F114:G114"/>
    <mergeCell ref="H114:I114"/>
    <mergeCell ref="J114:K114"/>
    <mergeCell ref="A115:A117"/>
    <mergeCell ref="F115:G115"/>
    <mergeCell ref="H115:I115"/>
    <mergeCell ref="J115:K115"/>
    <mergeCell ref="L115:N117"/>
    <mergeCell ref="F116:G116"/>
    <mergeCell ref="H116:I116"/>
    <mergeCell ref="J116:K116"/>
    <mergeCell ref="F117:G117"/>
    <mergeCell ref="H117:I117"/>
    <mergeCell ref="J117:K117"/>
  </mergeCells>
  <printOptions/>
  <pageMargins left="0.9201388888888888" right="0.49027777777777776" top="0.9840277777777777" bottom="0.9840277777777777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zoomScale="90" zoomScaleNormal="90" workbookViewId="0" topLeftCell="A71">
      <selection activeCell="A62" sqref="A62"/>
    </sheetView>
  </sheetViews>
  <sheetFormatPr defaultColWidth="4.57421875" defaultRowHeight="15"/>
  <cols>
    <col min="1" max="1" width="4.421875" style="0" customWidth="1"/>
    <col min="2" max="2" width="10.7109375" style="0" customWidth="1"/>
    <col min="3" max="3" width="27.140625" style="0" customWidth="1"/>
    <col min="4" max="4" width="22.00390625" style="0" customWidth="1"/>
    <col min="5" max="5" width="6.28125" style="0" customWidth="1"/>
    <col min="6" max="23" width="3.7109375" style="0" customWidth="1"/>
    <col min="24" max="24" width="4.7109375" style="0" customWidth="1"/>
    <col min="25" max="25" width="4.57421875" style="0" customWidth="1"/>
    <col min="26" max="16384" width="3.7109375" style="0" customWidth="1"/>
  </cols>
  <sheetData>
    <row r="1" spans="1:25" ht="22.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2" t="s">
        <v>204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 t="s">
        <v>205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5"/>
      <c r="B4" s="5" t="s">
        <v>206</v>
      </c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2.5">
      <c r="A5" s="8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2.5">
      <c r="A6" s="9" t="s">
        <v>4</v>
      </c>
      <c r="B6" s="8"/>
      <c r="C6" s="8"/>
      <c r="D6" s="3"/>
      <c r="E6" s="3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4"/>
      <c r="Y6" s="4"/>
    </row>
    <row r="7" spans="6:23" ht="13.5">
      <c r="F7" s="12"/>
      <c r="G7" s="13" t="s">
        <v>5</v>
      </c>
      <c r="H7" s="14"/>
      <c r="I7" s="13"/>
      <c r="J7" s="13" t="s">
        <v>6</v>
      </c>
      <c r="K7" s="14"/>
      <c r="L7" s="13"/>
      <c r="M7" s="13" t="s">
        <v>7</v>
      </c>
      <c r="N7" s="14"/>
      <c r="O7" s="13"/>
      <c r="P7" s="13" t="s">
        <v>8</v>
      </c>
      <c r="Q7" s="14"/>
      <c r="R7" s="13"/>
      <c r="S7" s="13" t="s">
        <v>9</v>
      </c>
      <c r="T7" s="14"/>
      <c r="U7" s="13"/>
      <c r="V7" s="13" t="s">
        <v>10</v>
      </c>
      <c r="W7" s="14"/>
    </row>
    <row r="8" spans="1:25" ht="13.5">
      <c r="A8" s="15" t="s">
        <v>11</v>
      </c>
      <c r="B8" s="16" t="s">
        <v>12</v>
      </c>
      <c r="C8" s="17" t="s">
        <v>13</v>
      </c>
      <c r="D8" s="17" t="s">
        <v>14</v>
      </c>
      <c r="E8" s="17" t="s">
        <v>15</v>
      </c>
      <c r="F8" s="18" t="s">
        <v>16</v>
      </c>
      <c r="G8" s="19" t="s">
        <v>17</v>
      </c>
      <c r="H8" s="16" t="s">
        <v>18</v>
      </c>
      <c r="I8" s="20" t="s">
        <v>19</v>
      </c>
      <c r="J8" s="20" t="s">
        <v>20</v>
      </c>
      <c r="K8" s="16" t="s">
        <v>18</v>
      </c>
      <c r="L8" s="21" t="s">
        <v>21</v>
      </c>
      <c r="M8" s="20" t="s">
        <v>22</v>
      </c>
      <c r="N8" s="16" t="s">
        <v>18</v>
      </c>
      <c r="O8" s="20" t="s">
        <v>23</v>
      </c>
      <c r="P8" s="20" t="s">
        <v>24</v>
      </c>
      <c r="Q8" s="16" t="s">
        <v>18</v>
      </c>
      <c r="R8" s="20" t="s">
        <v>25</v>
      </c>
      <c r="S8" s="20" t="s">
        <v>26</v>
      </c>
      <c r="T8" s="16" t="s">
        <v>18</v>
      </c>
      <c r="U8" s="20" t="s">
        <v>27</v>
      </c>
      <c r="V8" s="20" t="s">
        <v>28</v>
      </c>
      <c r="W8" s="16" t="s">
        <v>18</v>
      </c>
      <c r="X8" s="22" t="s">
        <v>29</v>
      </c>
      <c r="Y8" s="23" t="s">
        <v>30</v>
      </c>
    </row>
    <row r="9" spans="1:25" ht="13.5">
      <c r="A9" s="37">
        <v>11</v>
      </c>
      <c r="B9" s="59">
        <v>140169</v>
      </c>
      <c r="C9" s="109" t="s">
        <v>40</v>
      </c>
      <c r="D9" s="40" t="s">
        <v>41</v>
      </c>
      <c r="E9" s="52">
        <v>1988</v>
      </c>
      <c r="F9" s="42">
        <f>10+10+10+9+9</f>
        <v>48</v>
      </c>
      <c r="G9" s="43">
        <f>10+10+10+9+9</f>
        <v>48</v>
      </c>
      <c r="H9" s="31">
        <v>96</v>
      </c>
      <c r="I9" s="44">
        <f>10+10+9+9+9</f>
        <v>47</v>
      </c>
      <c r="J9" s="43">
        <f>10+10+10+9+9</f>
        <v>48</v>
      </c>
      <c r="K9" s="31">
        <v>95</v>
      </c>
      <c r="L9" s="45">
        <f>10+10+10+10+9</f>
        <v>49</v>
      </c>
      <c r="M9" s="46">
        <f>10+9+9+8+8</f>
        <v>44</v>
      </c>
      <c r="N9" s="31">
        <v>93</v>
      </c>
      <c r="O9" s="47">
        <f>10+10+9+9+8</f>
        <v>46</v>
      </c>
      <c r="P9" s="46">
        <f>10+10+9+9+9</f>
        <v>47</v>
      </c>
      <c r="Q9" s="31">
        <v>93</v>
      </c>
      <c r="R9" s="47">
        <f>10+9+9+9+8</f>
        <v>45</v>
      </c>
      <c r="S9" s="46">
        <f>10+10+10+9+9</f>
        <v>48</v>
      </c>
      <c r="T9" s="31">
        <v>93</v>
      </c>
      <c r="U9" s="47">
        <f>10+9+9+8+8</f>
        <v>44</v>
      </c>
      <c r="V9" s="46">
        <f>10+10+9+9+9</f>
        <v>47</v>
      </c>
      <c r="W9" s="31">
        <v>91</v>
      </c>
      <c r="X9" s="35">
        <f>SUM(H9+K9+N9+Q9+T9+W9)</f>
        <v>561</v>
      </c>
      <c r="Y9" s="49">
        <v>0</v>
      </c>
    </row>
    <row r="10" spans="1:25" ht="13.5">
      <c r="A10" s="37">
        <v>4</v>
      </c>
      <c r="B10" s="59">
        <v>140109</v>
      </c>
      <c r="C10" s="100" t="s">
        <v>44</v>
      </c>
      <c r="D10" s="40" t="s">
        <v>45</v>
      </c>
      <c r="E10" s="40">
        <v>1970</v>
      </c>
      <c r="F10" s="67">
        <f>10+10+10+9+9</f>
        <v>48</v>
      </c>
      <c r="G10" s="68">
        <f>10+10+10+9+9</f>
        <v>48</v>
      </c>
      <c r="H10" s="31">
        <v>96</v>
      </c>
      <c r="I10" s="69">
        <f>10+10+10+9+9</f>
        <v>48</v>
      </c>
      <c r="J10" s="68">
        <f>10+9+9+9+9</f>
        <v>46</v>
      </c>
      <c r="K10" s="31">
        <v>94</v>
      </c>
      <c r="L10" s="70">
        <f>10+10+10+10+8</f>
        <v>48</v>
      </c>
      <c r="M10" s="68">
        <f>10+9+9+9+8</f>
        <v>45</v>
      </c>
      <c r="N10" s="31">
        <v>93</v>
      </c>
      <c r="O10" s="69">
        <f>10+9+9+8+8</f>
        <v>44</v>
      </c>
      <c r="P10" s="68">
        <f>10+10+9+9+8</f>
        <v>46</v>
      </c>
      <c r="Q10" s="31">
        <v>90</v>
      </c>
      <c r="R10" s="69">
        <f>10+9+9+8+7</f>
        <v>43</v>
      </c>
      <c r="S10" s="68">
        <f>10+10+10+10+8</f>
        <v>48</v>
      </c>
      <c r="T10" s="31">
        <v>91</v>
      </c>
      <c r="U10" s="69">
        <f>10+10+9+9+9</f>
        <v>47</v>
      </c>
      <c r="V10" s="68">
        <f>10+10+10+9+9</f>
        <v>48</v>
      </c>
      <c r="W10" s="31">
        <v>95</v>
      </c>
      <c r="X10" s="35">
        <f>SUM(H10+K10+N10+Q10+T10+W10)</f>
        <v>559</v>
      </c>
      <c r="Y10" s="49">
        <v>3</v>
      </c>
    </row>
    <row r="11" spans="1:25" ht="13.5">
      <c r="A11" s="37">
        <v>15</v>
      </c>
      <c r="B11" s="38">
        <v>140189</v>
      </c>
      <c r="C11" s="60" t="s">
        <v>48</v>
      </c>
      <c r="D11" s="118" t="s">
        <v>49</v>
      </c>
      <c r="E11" s="40">
        <v>1962</v>
      </c>
      <c r="F11" s="75">
        <f>10+10+10+9+9</f>
        <v>48</v>
      </c>
      <c r="G11" s="76">
        <f>10+10+9+9+8</f>
        <v>46</v>
      </c>
      <c r="H11" s="31">
        <v>94</v>
      </c>
      <c r="I11" s="78">
        <f>10+10+9+9+8</f>
        <v>46</v>
      </c>
      <c r="J11" s="76">
        <f>10+10+10+9+7</f>
        <v>46</v>
      </c>
      <c r="K11" s="31">
        <v>92</v>
      </c>
      <c r="L11" s="70">
        <f>10+9+9+8+8</f>
        <v>44</v>
      </c>
      <c r="M11" s="68">
        <f>10+10+9+9+8</f>
        <v>46</v>
      </c>
      <c r="N11" s="31">
        <v>90</v>
      </c>
      <c r="O11" s="69">
        <f>10+9+9+9+8</f>
        <v>45</v>
      </c>
      <c r="P11" s="68">
        <f>10+10+9+9+9</f>
        <v>47</v>
      </c>
      <c r="Q11" s="31">
        <v>92</v>
      </c>
      <c r="R11" s="69">
        <f>10+10+9+9+8</f>
        <v>46</v>
      </c>
      <c r="S11" s="68">
        <f>10+10+10+9+8</f>
        <v>47</v>
      </c>
      <c r="T11" s="31">
        <v>93</v>
      </c>
      <c r="U11" s="69">
        <f>10+10+10+10+9</f>
        <v>49</v>
      </c>
      <c r="V11" s="68">
        <f>10+10+9+9+9</f>
        <v>47</v>
      </c>
      <c r="W11" s="31">
        <v>96</v>
      </c>
      <c r="X11" s="35">
        <f>SUM(H11+K11+N11+Q11+T11+W11)</f>
        <v>557</v>
      </c>
      <c r="Y11" s="49">
        <v>4</v>
      </c>
    </row>
    <row r="12" spans="1:25" ht="13.5">
      <c r="A12" s="37">
        <v>20</v>
      </c>
      <c r="B12" s="38">
        <v>140229</v>
      </c>
      <c r="C12" s="100" t="s">
        <v>70</v>
      </c>
      <c r="D12" s="108" t="s">
        <v>71</v>
      </c>
      <c r="E12" s="40">
        <v>1954</v>
      </c>
      <c r="F12" s="62">
        <f>10+9+9+8+8</f>
        <v>44</v>
      </c>
      <c r="G12" s="63">
        <f>10+10+9+9+9</f>
        <v>47</v>
      </c>
      <c r="H12" s="31">
        <v>91</v>
      </c>
      <c r="I12" s="64">
        <f>10+10+9+9+6</f>
        <v>44</v>
      </c>
      <c r="J12" s="63">
        <f>10+9+9+8+8</f>
        <v>44</v>
      </c>
      <c r="K12" s="31">
        <v>88</v>
      </c>
      <c r="L12" s="45">
        <f>10+10+9+9+8</f>
        <v>46</v>
      </c>
      <c r="M12" s="46">
        <f>10+10+10+9+8</f>
        <v>47</v>
      </c>
      <c r="N12" s="31">
        <v>93</v>
      </c>
      <c r="O12" s="47">
        <f>10+10+9+9+9</f>
        <v>47</v>
      </c>
      <c r="P12" s="46">
        <f>10+9+9+8+7</f>
        <v>43</v>
      </c>
      <c r="Q12" s="31">
        <v>90</v>
      </c>
      <c r="R12" s="47">
        <f>10+10+10+9+9</f>
        <v>48</v>
      </c>
      <c r="S12" s="46">
        <f>9+9+9+8+8</f>
        <v>43</v>
      </c>
      <c r="T12" s="31">
        <v>91</v>
      </c>
      <c r="U12" s="47">
        <f>9+9+9+9+8</f>
        <v>44</v>
      </c>
      <c r="V12" s="46">
        <f>10+10+10+9+6</f>
        <v>45</v>
      </c>
      <c r="W12" s="31">
        <v>89</v>
      </c>
      <c r="X12" s="35">
        <f>SUM(H12+K12+N12+Q12+T12+W12)</f>
        <v>542</v>
      </c>
      <c r="Y12" s="49">
        <v>1</v>
      </c>
    </row>
    <row r="13" spans="1:25" ht="13.5">
      <c r="A13" s="37">
        <v>17</v>
      </c>
      <c r="B13" s="38">
        <v>140209</v>
      </c>
      <c r="C13" s="60" t="s">
        <v>80</v>
      </c>
      <c r="D13" s="108" t="s">
        <v>81</v>
      </c>
      <c r="E13" s="40">
        <v>1969</v>
      </c>
      <c r="F13" s="66">
        <f>10+9+8+8+6</f>
        <v>41</v>
      </c>
      <c r="G13" s="46">
        <f>10+9+9+8+7</f>
        <v>43</v>
      </c>
      <c r="H13" s="31">
        <v>84</v>
      </c>
      <c r="I13" s="47">
        <f>10+9+9+8+8</f>
        <v>44</v>
      </c>
      <c r="J13" s="46">
        <f>9+9+8+8+7</f>
        <v>41</v>
      </c>
      <c r="K13" s="31">
        <v>85</v>
      </c>
      <c r="L13" s="45">
        <f>10+10+9+9+9</f>
        <v>47</v>
      </c>
      <c r="M13" s="46">
        <f>10+10+9+9+10</f>
        <v>48</v>
      </c>
      <c r="N13" s="31">
        <v>95</v>
      </c>
      <c r="O13" s="47">
        <f>9+9+9+9+8</f>
        <v>44</v>
      </c>
      <c r="P13" s="46">
        <f>9+9+9+8+8</f>
        <v>43</v>
      </c>
      <c r="Q13" s="31">
        <v>87</v>
      </c>
      <c r="R13" s="47">
        <f>10+9+9+9+8</f>
        <v>45</v>
      </c>
      <c r="S13" s="46">
        <f>10+9+9+7+7</f>
        <v>42</v>
      </c>
      <c r="T13" s="31">
        <v>87</v>
      </c>
      <c r="U13" s="47">
        <f>10+10+9+9+9</f>
        <v>47</v>
      </c>
      <c r="V13" s="46">
        <f>10+9+9+9+8</f>
        <v>45</v>
      </c>
      <c r="W13" s="31">
        <v>92</v>
      </c>
      <c r="X13" s="35">
        <f>SUM(H13+K13+N13+Q13+T13+W13)</f>
        <v>530</v>
      </c>
      <c r="Y13" s="49">
        <v>2</v>
      </c>
    </row>
    <row r="14" spans="1:25" ht="13.5">
      <c r="A14" s="222">
        <v>9</v>
      </c>
      <c r="B14" s="153">
        <v>140149</v>
      </c>
      <c r="C14" s="154" t="s">
        <v>82</v>
      </c>
      <c r="D14" s="56" t="s">
        <v>83</v>
      </c>
      <c r="E14" s="155">
        <v>1953</v>
      </c>
      <c r="F14" s="223">
        <f>10+9+9+7+7</f>
        <v>42</v>
      </c>
      <c r="G14" s="224">
        <f>10+9+8+8+8</f>
        <v>43</v>
      </c>
      <c r="H14" s="133">
        <v>87</v>
      </c>
      <c r="I14" s="225">
        <f>9+9+8+8+8</f>
        <v>42</v>
      </c>
      <c r="J14" s="224">
        <f>10+9+9+9+6</f>
        <v>43</v>
      </c>
      <c r="K14" s="133">
        <v>85</v>
      </c>
      <c r="L14" s="226">
        <f>10+9+8+8+8</f>
        <v>43</v>
      </c>
      <c r="M14" s="224">
        <f>9+9+9+8+8</f>
        <v>43</v>
      </c>
      <c r="N14" s="133">
        <v>86</v>
      </c>
      <c r="O14" s="225">
        <f>10+9+8+8+7</f>
        <v>42</v>
      </c>
      <c r="P14" s="224">
        <f>10+10+9+9+9</f>
        <v>47</v>
      </c>
      <c r="Q14" s="133">
        <v>89</v>
      </c>
      <c r="R14" s="225">
        <f>10+9+8+8+6</f>
        <v>41</v>
      </c>
      <c r="S14" s="224">
        <f>10+9+9+9+8</f>
        <v>45</v>
      </c>
      <c r="T14" s="133">
        <v>86</v>
      </c>
      <c r="U14" s="225">
        <f>10+9+8+8+8</f>
        <v>43</v>
      </c>
      <c r="V14" s="224">
        <f>10+9+9+9+7</f>
        <v>44</v>
      </c>
      <c r="W14" s="133">
        <v>87</v>
      </c>
      <c r="X14" s="227">
        <f>SUM(H14+K14+N14+Q14+T14+W14)</f>
        <v>520</v>
      </c>
      <c r="Y14" s="228">
        <v>3</v>
      </c>
    </row>
    <row r="15" spans="1:25" ht="13.5">
      <c r="A15" s="81">
        <v>5</v>
      </c>
      <c r="B15" s="229">
        <v>140129</v>
      </c>
      <c r="C15" s="107" t="s">
        <v>86</v>
      </c>
      <c r="D15" s="84" t="s">
        <v>87</v>
      </c>
      <c r="E15" s="230">
        <v>1962</v>
      </c>
      <c r="F15" s="187">
        <f>9+8+7+7+7</f>
        <v>38</v>
      </c>
      <c r="G15" s="231">
        <f>10+10+9+9+7</f>
        <v>45</v>
      </c>
      <c r="H15" s="149">
        <v>83</v>
      </c>
      <c r="I15" s="232">
        <f>10+10+9+8+7</f>
        <v>44</v>
      </c>
      <c r="J15" s="231">
        <f>10+10+9+8+7</f>
        <v>44</v>
      </c>
      <c r="K15" s="149">
        <v>88</v>
      </c>
      <c r="L15" s="233">
        <f>9+9+8+8+6</f>
        <v>40</v>
      </c>
      <c r="M15" s="234">
        <f>9+9+9+8+7</f>
        <v>42</v>
      </c>
      <c r="N15" s="149">
        <v>82</v>
      </c>
      <c r="O15" s="235">
        <f>9+9+9+8+8</f>
        <v>43</v>
      </c>
      <c r="P15" s="234">
        <f>9+9+9+9+8</f>
        <v>44</v>
      </c>
      <c r="Q15" s="149">
        <v>87</v>
      </c>
      <c r="R15" s="235">
        <f>9+9+9+8+8</f>
        <v>43</v>
      </c>
      <c r="S15" s="234">
        <f>9+9+9+9+8</f>
        <v>44</v>
      </c>
      <c r="T15" s="149">
        <v>87</v>
      </c>
      <c r="U15" s="235">
        <f>10+10+9+9+8</f>
        <v>46</v>
      </c>
      <c r="V15" s="234">
        <f>9+9+9+8+8</f>
        <v>43</v>
      </c>
      <c r="W15" s="149">
        <v>89</v>
      </c>
      <c r="X15" s="236">
        <f>SUM(H15+K15+N15+Q15+T15+W15)</f>
        <v>516</v>
      </c>
      <c r="Y15" s="94">
        <v>3</v>
      </c>
    </row>
    <row r="16" spans="1:25" ht="13.5">
      <c r="A16" s="237">
        <v>16</v>
      </c>
      <c r="B16" s="178">
        <v>140301</v>
      </c>
      <c r="C16" s="104" t="s">
        <v>152</v>
      </c>
      <c r="D16" s="52" t="s">
        <v>153</v>
      </c>
      <c r="E16" s="52">
        <v>1981</v>
      </c>
      <c r="F16" s="42">
        <f>9+9+8+8+8</f>
        <v>42</v>
      </c>
      <c r="G16" s="179">
        <f>10+10+9+9+7</f>
        <v>45</v>
      </c>
      <c r="H16" s="31">
        <v>87</v>
      </c>
      <c r="I16" s="180">
        <f>10+9+9+9+7</f>
        <v>44</v>
      </c>
      <c r="J16" s="179">
        <f>9+9+9+8+8</f>
        <v>43</v>
      </c>
      <c r="K16" s="31">
        <v>87</v>
      </c>
      <c r="L16" s="181">
        <f>10+9+8+7+4</f>
        <v>38</v>
      </c>
      <c r="M16" s="182">
        <f>9+9+9+8+8</f>
        <v>43</v>
      </c>
      <c r="N16" s="31">
        <v>81</v>
      </c>
      <c r="O16" s="183">
        <f>10+10+9+9+7</f>
        <v>45</v>
      </c>
      <c r="P16" s="182">
        <f>9+9+9+8+7</f>
        <v>42</v>
      </c>
      <c r="Q16" s="31">
        <v>87</v>
      </c>
      <c r="R16" s="183"/>
      <c r="S16" s="182"/>
      <c r="T16" s="31"/>
      <c r="U16" s="183"/>
      <c r="V16" s="182"/>
      <c r="W16" s="31"/>
      <c r="X16" s="48">
        <f>SUM(H16+K16+N16+Q16)</f>
        <v>342</v>
      </c>
      <c r="Y16" s="238">
        <v>2</v>
      </c>
    </row>
    <row r="17" spans="1:25" ht="13.5">
      <c r="A17" s="37">
        <v>13</v>
      </c>
      <c r="B17" s="38">
        <v>140261</v>
      </c>
      <c r="C17" s="173" t="s">
        <v>113</v>
      </c>
      <c r="D17" s="56" t="s">
        <v>114</v>
      </c>
      <c r="E17" s="56">
        <v>2001</v>
      </c>
      <c r="F17" s="50">
        <f>10+10+8+8+7</f>
        <v>43</v>
      </c>
      <c r="G17" s="43">
        <f>10+9+8+8+6</f>
        <v>41</v>
      </c>
      <c r="H17" s="31">
        <v>84</v>
      </c>
      <c r="I17" s="44">
        <f>9+9+8+8+8</f>
        <v>42</v>
      </c>
      <c r="J17" s="43">
        <f>10+9+9+8+8</f>
        <v>44</v>
      </c>
      <c r="K17" s="31">
        <v>86</v>
      </c>
      <c r="L17" s="45">
        <f>10+10+10+8+7</f>
        <v>45</v>
      </c>
      <c r="M17" s="46">
        <f>10+8+8+7+7</f>
        <v>40</v>
      </c>
      <c r="N17" s="31">
        <v>85</v>
      </c>
      <c r="O17" s="47">
        <f>10+9+8+8+7</f>
        <v>42</v>
      </c>
      <c r="P17" s="46">
        <f>9+9+9+7+7</f>
        <v>41</v>
      </c>
      <c r="Q17" s="31">
        <v>83</v>
      </c>
      <c r="R17" s="47"/>
      <c r="S17" s="46"/>
      <c r="T17" s="31"/>
      <c r="U17" s="47"/>
      <c r="V17" s="46"/>
      <c r="W17" s="31"/>
      <c r="X17" s="35">
        <f>SUM(H17+K17+N17+Q17)</f>
        <v>338</v>
      </c>
      <c r="Y17" s="49">
        <v>5</v>
      </c>
    </row>
    <row r="18" spans="1:25" ht="13.5">
      <c r="A18" s="37">
        <v>21</v>
      </c>
      <c r="B18" s="38">
        <v>140361</v>
      </c>
      <c r="C18" s="100" t="s">
        <v>154</v>
      </c>
      <c r="D18" s="108" t="s">
        <v>155</v>
      </c>
      <c r="E18" s="106">
        <v>1980</v>
      </c>
      <c r="F18" s="50">
        <f>9+8+8+8+6</f>
        <v>39</v>
      </c>
      <c r="G18" s="43">
        <f>9+9+9+8+7</f>
        <v>42</v>
      </c>
      <c r="H18" s="31">
        <v>81</v>
      </c>
      <c r="I18" s="44">
        <f>10+9+8+8+8</f>
        <v>43</v>
      </c>
      <c r="J18" s="43">
        <f>9+8+8+7+6</f>
        <v>38</v>
      </c>
      <c r="K18" s="31">
        <v>81</v>
      </c>
      <c r="L18" s="45">
        <f>10+9+8+7+7</f>
        <v>41</v>
      </c>
      <c r="M18" s="46">
        <f>10+10+10+9+8</f>
        <v>47</v>
      </c>
      <c r="N18" s="31">
        <v>88</v>
      </c>
      <c r="O18" s="47">
        <f>10+10+9+8+8</f>
        <v>45</v>
      </c>
      <c r="P18" s="46">
        <f>10+10+8+7+7</f>
        <v>42</v>
      </c>
      <c r="Q18" s="31">
        <v>87</v>
      </c>
      <c r="R18" s="47"/>
      <c r="S18" s="46"/>
      <c r="T18" s="31"/>
      <c r="U18" s="47"/>
      <c r="V18" s="46"/>
      <c r="W18" s="31"/>
      <c r="X18" s="35">
        <f>SUM(H18+K18+N18+Q18)</f>
        <v>337</v>
      </c>
      <c r="Y18" s="49">
        <v>0</v>
      </c>
    </row>
    <row r="19" spans="1:25" ht="13.5">
      <c r="A19" s="37">
        <v>3</v>
      </c>
      <c r="B19" s="38">
        <v>140141</v>
      </c>
      <c r="C19" s="167" t="s">
        <v>117</v>
      </c>
      <c r="D19" s="73" t="s">
        <v>118</v>
      </c>
      <c r="E19" s="73">
        <v>1998</v>
      </c>
      <c r="F19" s="66">
        <f>9+9+9+9+7</f>
        <v>43</v>
      </c>
      <c r="G19" s="63">
        <f>10+9+9+8+7</f>
        <v>43</v>
      </c>
      <c r="H19" s="31">
        <v>86</v>
      </c>
      <c r="I19" s="64">
        <f>9+9+7+7+6</f>
        <v>38</v>
      </c>
      <c r="J19" s="63">
        <f>10+10+9+9+8</f>
        <v>46</v>
      </c>
      <c r="K19" s="31">
        <v>84</v>
      </c>
      <c r="L19" s="45">
        <f>9+9+8+7+7</f>
        <v>40</v>
      </c>
      <c r="M19" s="46">
        <f>10+10+9+8+7</f>
        <v>44</v>
      </c>
      <c r="N19" s="31">
        <v>84</v>
      </c>
      <c r="O19" s="47">
        <f>10+9+8+8+6</f>
        <v>41</v>
      </c>
      <c r="P19" s="46">
        <f>10+9+9+7+6</f>
        <v>41</v>
      </c>
      <c r="Q19" s="31">
        <v>82</v>
      </c>
      <c r="R19" s="47"/>
      <c r="S19" s="46"/>
      <c r="T19" s="31"/>
      <c r="U19" s="47"/>
      <c r="V19" s="46"/>
      <c r="W19" s="31"/>
      <c r="X19" s="35">
        <f>SUM(H19+K19+N19+Q19)</f>
        <v>336</v>
      </c>
      <c r="Y19" s="49">
        <v>7</v>
      </c>
    </row>
    <row r="20" spans="1:25" ht="13.5">
      <c r="A20" s="37">
        <v>7</v>
      </c>
      <c r="B20" s="38">
        <v>140181</v>
      </c>
      <c r="C20" s="109" t="s">
        <v>119</v>
      </c>
      <c r="D20" s="40" t="s">
        <v>120</v>
      </c>
      <c r="E20" s="40">
        <v>2000</v>
      </c>
      <c r="F20" s="50">
        <f>9+8+7+7+4</f>
        <v>35</v>
      </c>
      <c r="G20" s="43">
        <f>10+10+9+8+7</f>
        <v>44</v>
      </c>
      <c r="H20" s="31">
        <v>79</v>
      </c>
      <c r="I20" s="44">
        <f>10+10+9+8+9</f>
        <v>46</v>
      </c>
      <c r="J20" s="43">
        <f>10+9+9+9+8</f>
        <v>45</v>
      </c>
      <c r="K20" s="31">
        <v>91</v>
      </c>
      <c r="L20" s="45">
        <f>10+10+9+8+8</f>
        <v>45</v>
      </c>
      <c r="M20" s="46">
        <f>9+8+7+6+5</f>
        <v>35</v>
      </c>
      <c r="N20" s="31">
        <v>80</v>
      </c>
      <c r="O20" s="47">
        <f>10+9+8+8+8</f>
        <v>43</v>
      </c>
      <c r="P20" s="46">
        <f>10+9+9+8+4</f>
        <v>40</v>
      </c>
      <c r="Q20" s="31">
        <v>83</v>
      </c>
      <c r="R20" s="47"/>
      <c r="S20" s="46"/>
      <c r="T20" s="31"/>
      <c r="U20" s="47"/>
      <c r="V20" s="46"/>
      <c r="W20" s="31"/>
      <c r="X20" s="35">
        <f>SUM(H20+K20+N20+Q20)</f>
        <v>333</v>
      </c>
      <c r="Y20" s="49">
        <v>9</v>
      </c>
    </row>
    <row r="21" spans="1:25" ht="13.5">
      <c r="A21" s="37">
        <v>2</v>
      </c>
      <c r="B21" s="38">
        <v>140121</v>
      </c>
      <c r="C21" s="100" t="s">
        <v>156</v>
      </c>
      <c r="D21" s="108" t="s">
        <v>157</v>
      </c>
      <c r="E21" s="40">
        <v>1988</v>
      </c>
      <c r="F21" s="50">
        <f>9+9+9+8+7</f>
        <v>42</v>
      </c>
      <c r="G21" s="43">
        <f>8+8+8+7+7</f>
        <v>38</v>
      </c>
      <c r="H21" s="31">
        <v>80</v>
      </c>
      <c r="I21" s="44">
        <f>10+10+8+8+6</f>
        <v>42</v>
      </c>
      <c r="J21" s="43">
        <f>9+9+8+7+7</f>
        <v>40</v>
      </c>
      <c r="K21" s="31">
        <v>82</v>
      </c>
      <c r="L21" s="45">
        <f>10+10+9+7+6</f>
        <v>42</v>
      </c>
      <c r="M21" s="46">
        <f>9+8+8+8+5</f>
        <v>38</v>
      </c>
      <c r="N21" s="31">
        <v>80</v>
      </c>
      <c r="O21" s="47">
        <f>9+9+8+8+7</f>
        <v>41</v>
      </c>
      <c r="P21" s="46">
        <f>10+9+9+8+9</f>
        <v>45</v>
      </c>
      <c r="Q21" s="31">
        <v>86</v>
      </c>
      <c r="R21" s="47"/>
      <c r="S21" s="46"/>
      <c r="T21" s="31"/>
      <c r="U21" s="47"/>
      <c r="V21" s="46"/>
      <c r="W21" s="31"/>
      <c r="X21" s="35">
        <f>SUM(H21+K21+N21+Q21)</f>
        <v>328</v>
      </c>
      <c r="Y21" s="49">
        <v>0</v>
      </c>
    </row>
    <row r="22" spans="1:25" ht="13.5">
      <c r="A22" s="37">
        <v>8</v>
      </c>
      <c r="B22" s="38">
        <v>140201</v>
      </c>
      <c r="C22" s="109" t="s">
        <v>127</v>
      </c>
      <c r="D22" s="40" t="s">
        <v>128</v>
      </c>
      <c r="E22" s="40">
        <v>2002</v>
      </c>
      <c r="F22" s="50">
        <f>9+9+8+9+5</f>
        <v>40</v>
      </c>
      <c r="G22" s="43">
        <f>9+9+9+8+6</f>
        <v>41</v>
      </c>
      <c r="H22" s="31">
        <v>81</v>
      </c>
      <c r="I22" s="44">
        <f>9+9+8+8+7</f>
        <v>41</v>
      </c>
      <c r="J22" s="43">
        <f>10+10+9+8+8</f>
        <v>45</v>
      </c>
      <c r="K22" s="31">
        <v>86</v>
      </c>
      <c r="L22" s="45">
        <f>9+8+8+8+7</f>
        <v>40</v>
      </c>
      <c r="M22" s="46">
        <f>10+10+8+7+7</f>
        <v>42</v>
      </c>
      <c r="N22" s="31">
        <v>82</v>
      </c>
      <c r="O22" s="47">
        <f>10+10+9+8+8</f>
        <v>45</v>
      </c>
      <c r="P22" s="46">
        <f>8+8+8+8+6</f>
        <v>38</v>
      </c>
      <c r="Q22" s="31">
        <v>73</v>
      </c>
      <c r="R22" s="47"/>
      <c r="S22" s="46"/>
      <c r="T22" s="31"/>
      <c r="U22" s="47"/>
      <c r="V22" s="46"/>
      <c r="W22" s="31"/>
      <c r="X22" s="35">
        <f>SUM(H22+K22+N22+Q22)</f>
        <v>322</v>
      </c>
      <c r="Y22" s="49">
        <v>0</v>
      </c>
    </row>
    <row r="23" spans="1:25" ht="13.5">
      <c r="A23" s="37">
        <v>12</v>
      </c>
      <c r="B23" s="38">
        <v>140241</v>
      </c>
      <c r="C23" s="100" t="s">
        <v>129</v>
      </c>
      <c r="D23" s="108" t="s">
        <v>130</v>
      </c>
      <c r="E23" s="40">
        <v>2002</v>
      </c>
      <c r="F23" s="75">
        <f>9+8+8+8+7</f>
        <v>40</v>
      </c>
      <c r="G23" s="76">
        <v>37</v>
      </c>
      <c r="H23" s="31">
        <v>77</v>
      </c>
      <c r="I23" s="78">
        <f>9+9+8+8+7</f>
        <v>41</v>
      </c>
      <c r="J23" s="76">
        <f>10+9+8+7+5</f>
        <v>39</v>
      </c>
      <c r="K23" s="31">
        <v>80</v>
      </c>
      <c r="L23" s="70">
        <f>8+8+7+6+5</f>
        <v>34</v>
      </c>
      <c r="M23" s="68">
        <f>10+9+8+7+6</f>
        <v>40</v>
      </c>
      <c r="N23" s="31">
        <v>74</v>
      </c>
      <c r="O23" s="69">
        <f>9+8+8+8+7</f>
        <v>40</v>
      </c>
      <c r="P23" s="68">
        <f>10+9+8+7+6</f>
        <v>40</v>
      </c>
      <c r="Q23" s="31">
        <v>80</v>
      </c>
      <c r="R23" s="69"/>
      <c r="S23" s="68"/>
      <c r="T23" s="31"/>
      <c r="U23" s="69"/>
      <c r="V23" s="68"/>
      <c r="W23" s="31"/>
      <c r="X23" s="35">
        <f>SUM(H23+K23+N23+Q23)</f>
        <v>311</v>
      </c>
      <c r="Y23" s="49">
        <v>1</v>
      </c>
    </row>
    <row r="24" spans="1:25" ht="13.5">
      <c r="A24" s="37">
        <v>18</v>
      </c>
      <c r="B24" s="38">
        <v>140321</v>
      </c>
      <c r="C24" s="100" t="s">
        <v>131</v>
      </c>
      <c r="D24" s="40" t="s">
        <v>105</v>
      </c>
      <c r="E24" s="40">
        <v>2001</v>
      </c>
      <c r="F24" s="50">
        <f>10+9+8+7+5</f>
        <v>39</v>
      </c>
      <c r="G24" s="43">
        <f>10+10+8+8+6</f>
        <v>42</v>
      </c>
      <c r="H24" s="31">
        <v>81</v>
      </c>
      <c r="I24" s="44">
        <f>10+9+7+7+3</f>
        <v>36</v>
      </c>
      <c r="J24" s="43">
        <f>8+7+7+6+7</f>
        <v>35</v>
      </c>
      <c r="K24" s="31">
        <v>71</v>
      </c>
      <c r="L24" s="45">
        <f>10+9+7+6+5</f>
        <v>37</v>
      </c>
      <c r="M24" s="46">
        <f>9+9+9+7+5</f>
        <v>39</v>
      </c>
      <c r="N24" s="31">
        <v>76</v>
      </c>
      <c r="O24" s="47">
        <f>8+7+7+7+6</f>
        <v>35</v>
      </c>
      <c r="P24" s="46">
        <f>10+10+9+9+7</f>
        <v>45</v>
      </c>
      <c r="Q24" s="31">
        <v>80</v>
      </c>
      <c r="R24" s="47"/>
      <c r="S24" s="46"/>
      <c r="T24" s="31"/>
      <c r="U24" s="47"/>
      <c r="V24" s="46"/>
      <c r="W24" s="31"/>
      <c r="X24" s="35">
        <f>SUM(H24+K24+N24+Q24)</f>
        <v>308</v>
      </c>
      <c r="Y24" s="49">
        <v>3</v>
      </c>
    </row>
    <row r="25" spans="1:25" ht="13.5">
      <c r="A25" s="37">
        <v>19</v>
      </c>
      <c r="B25" s="51">
        <v>140341</v>
      </c>
      <c r="C25" s="100" t="s">
        <v>132</v>
      </c>
      <c r="D25" s="40" t="s">
        <v>105</v>
      </c>
      <c r="E25" s="40">
        <v>2002</v>
      </c>
      <c r="F25" s="50">
        <f>9+8+8+8+6</f>
        <v>39</v>
      </c>
      <c r="G25" s="43">
        <f>9+8+7+6+0</f>
        <v>30</v>
      </c>
      <c r="H25" s="31">
        <v>69</v>
      </c>
      <c r="I25" s="44">
        <f>7+7+6+6+4</f>
        <v>30</v>
      </c>
      <c r="J25" s="43">
        <f>10+9+8+8+7</f>
        <v>42</v>
      </c>
      <c r="K25" s="31">
        <v>72</v>
      </c>
      <c r="L25" s="45">
        <f>9+8+7+5+5</f>
        <v>34</v>
      </c>
      <c r="M25" s="46">
        <f>10+10+9+9+6</f>
        <v>44</v>
      </c>
      <c r="N25" s="31">
        <v>78</v>
      </c>
      <c r="O25" s="47">
        <f>10+9+7+6+4</f>
        <v>36</v>
      </c>
      <c r="P25" s="46">
        <f>9+9+8+7+5</f>
        <v>38</v>
      </c>
      <c r="Q25" s="31">
        <v>74</v>
      </c>
      <c r="R25" s="47"/>
      <c r="S25" s="46"/>
      <c r="T25" s="31"/>
      <c r="U25" s="47"/>
      <c r="V25" s="46"/>
      <c r="W25" s="31"/>
      <c r="X25" s="35">
        <f>SUM(H25+K25+N25+Q25)</f>
        <v>293</v>
      </c>
      <c r="Y25" s="49">
        <v>13</v>
      </c>
    </row>
    <row r="26" spans="1:25" ht="13.5">
      <c r="A26" s="71">
        <v>14</v>
      </c>
      <c r="B26" s="38">
        <v>140281</v>
      </c>
      <c r="C26" s="100" t="s">
        <v>133</v>
      </c>
      <c r="D26" s="108" t="s">
        <v>130</v>
      </c>
      <c r="E26" s="106">
        <v>2002</v>
      </c>
      <c r="F26" s="50">
        <f>9+8+8+5+4</f>
        <v>34</v>
      </c>
      <c r="G26" s="43">
        <f>9+9+9+6+6</f>
        <v>39</v>
      </c>
      <c r="H26" s="77">
        <v>73</v>
      </c>
      <c r="I26" s="44">
        <f>9+8+7+7+6</f>
        <v>37</v>
      </c>
      <c r="J26" s="43">
        <f>10+8+6+3+3</f>
        <v>30</v>
      </c>
      <c r="K26" s="77">
        <v>67</v>
      </c>
      <c r="L26" s="47">
        <f>9+9+9+8+8</f>
        <v>43</v>
      </c>
      <c r="M26" s="46">
        <f>9+8+8+7+6</f>
        <v>38</v>
      </c>
      <c r="N26" s="77">
        <v>81</v>
      </c>
      <c r="O26" s="47">
        <f>9+8+7+7+6</f>
        <v>37</v>
      </c>
      <c r="P26" s="46">
        <f>8+7+6+5+5</f>
        <v>31</v>
      </c>
      <c r="Q26" s="77">
        <v>68</v>
      </c>
      <c r="R26" s="47"/>
      <c r="S26" s="46"/>
      <c r="T26" s="77"/>
      <c r="U26" s="47"/>
      <c r="V26" s="46"/>
      <c r="W26" s="77"/>
      <c r="X26" s="35">
        <f>SUM(H26+K26+N26+Q26)</f>
        <v>289</v>
      </c>
      <c r="Y26" s="49">
        <v>1</v>
      </c>
    </row>
    <row r="27" spans="1:25" ht="13.5">
      <c r="A27" s="71">
        <v>10</v>
      </c>
      <c r="B27" s="38">
        <v>140221</v>
      </c>
      <c r="C27" s="100" t="s">
        <v>138</v>
      </c>
      <c r="D27" s="40" t="s">
        <v>139</v>
      </c>
      <c r="E27" s="40">
        <v>2004</v>
      </c>
      <c r="F27" s="62">
        <f>9+6+5+4+3</f>
        <v>27</v>
      </c>
      <c r="G27" s="63">
        <f>9+7+7+7+5</f>
        <v>35</v>
      </c>
      <c r="H27" s="77">
        <v>62</v>
      </c>
      <c r="I27" s="64">
        <f>9+9+8+7+7</f>
        <v>40</v>
      </c>
      <c r="J27" s="63">
        <f>9+9+7+6+6</f>
        <v>37</v>
      </c>
      <c r="K27" s="77">
        <v>77</v>
      </c>
      <c r="L27" s="47">
        <f>9+6+6+5+3</f>
        <v>29</v>
      </c>
      <c r="M27" s="46">
        <f>9+8+8+8+7</f>
        <v>40</v>
      </c>
      <c r="N27" s="77">
        <v>69</v>
      </c>
      <c r="O27" s="47">
        <f>8+7+6+5+5</f>
        <v>31</v>
      </c>
      <c r="P27" s="46">
        <f>9+8+7+5+5</f>
        <v>34</v>
      </c>
      <c r="Q27" s="77">
        <v>65</v>
      </c>
      <c r="R27" s="47"/>
      <c r="S27" s="46"/>
      <c r="T27" s="77"/>
      <c r="U27" s="47"/>
      <c r="V27" s="46"/>
      <c r="W27" s="77"/>
      <c r="X27" s="35">
        <f>SUM(H27+K27+N27+Q27)</f>
        <v>273</v>
      </c>
      <c r="Y27" s="49">
        <v>1</v>
      </c>
    </row>
    <row r="28" spans="1:25" ht="13.5">
      <c r="A28" s="37">
        <v>1</v>
      </c>
      <c r="B28" s="38">
        <v>140101</v>
      </c>
      <c r="C28" s="100" t="s">
        <v>140</v>
      </c>
      <c r="D28" s="52" t="s">
        <v>130</v>
      </c>
      <c r="E28" s="41">
        <v>2002</v>
      </c>
      <c r="F28" s="66">
        <f>8+8+6+6+5</f>
        <v>33</v>
      </c>
      <c r="G28" s="46">
        <f>10+8+7+5+5</f>
        <v>35</v>
      </c>
      <c r="H28" s="31">
        <v>68</v>
      </c>
      <c r="I28" s="47">
        <f>9+6+6+5+3</f>
        <v>29</v>
      </c>
      <c r="J28" s="46">
        <f>9+8+7+7+5</f>
        <v>36</v>
      </c>
      <c r="K28" s="31">
        <v>65</v>
      </c>
      <c r="L28" s="45">
        <f>8+7+6+5+5</f>
        <v>31</v>
      </c>
      <c r="M28" s="46">
        <f>6+6+5+5+5</f>
        <v>27</v>
      </c>
      <c r="N28" s="31">
        <v>58</v>
      </c>
      <c r="O28" s="47">
        <f>9+7+5+4+3</f>
        <v>28</v>
      </c>
      <c r="P28" s="46">
        <f>8+9+8+5+4</f>
        <v>34</v>
      </c>
      <c r="Q28" s="31">
        <v>62</v>
      </c>
      <c r="R28" s="47"/>
      <c r="S28" s="46"/>
      <c r="T28" s="31"/>
      <c r="U28" s="47"/>
      <c r="V28" s="46"/>
      <c r="W28" s="31"/>
      <c r="X28" s="35">
        <f>SUM(H28+K28+N28+Q28)</f>
        <v>253</v>
      </c>
      <c r="Y28" s="49">
        <v>5</v>
      </c>
    </row>
    <row r="29" spans="1:25" ht="13.5">
      <c r="A29" s="81">
        <v>6</v>
      </c>
      <c r="B29" s="82">
        <v>140161</v>
      </c>
      <c r="C29" s="107" t="s">
        <v>141</v>
      </c>
      <c r="D29" s="84" t="s">
        <v>142</v>
      </c>
      <c r="E29" s="84">
        <v>1997</v>
      </c>
      <c r="F29" s="239">
        <f>8+6+6+4+0</f>
        <v>24</v>
      </c>
      <c r="G29" s="240">
        <f>10+7+6+6+3</f>
        <v>32</v>
      </c>
      <c r="H29" s="88">
        <v>56</v>
      </c>
      <c r="I29" s="241">
        <f>8+6+5+4+5</f>
        <v>28</v>
      </c>
      <c r="J29" s="240">
        <f>9+7+6+6+4</f>
        <v>32</v>
      </c>
      <c r="K29" s="88">
        <v>60</v>
      </c>
      <c r="L29" s="242">
        <f>9+8+5+5+3</f>
        <v>30</v>
      </c>
      <c r="M29" s="243">
        <f>9+7+7+5+5</f>
        <v>33</v>
      </c>
      <c r="N29" s="88">
        <v>63</v>
      </c>
      <c r="O29" s="244">
        <f>9+8+8+6+6</f>
        <v>37</v>
      </c>
      <c r="P29" s="243">
        <f>9+7+5+5+1</f>
        <v>27</v>
      </c>
      <c r="Q29" s="88">
        <v>64</v>
      </c>
      <c r="R29" s="244"/>
      <c r="S29" s="243"/>
      <c r="T29" s="88"/>
      <c r="U29" s="244"/>
      <c r="V29" s="243"/>
      <c r="W29" s="88"/>
      <c r="X29" s="35">
        <f>SUM(H29+K29+N29+Q29)</f>
        <v>243</v>
      </c>
      <c r="Y29" s="94">
        <v>11</v>
      </c>
    </row>
    <row r="30" spans="1:25" ht="13.5">
      <c r="A30" s="95"/>
      <c r="B30" s="95"/>
      <c r="C30" s="4"/>
      <c r="D30" s="96"/>
      <c r="E30" s="96"/>
      <c r="F30" s="4"/>
      <c r="G30" s="4"/>
      <c r="H30" s="4"/>
      <c r="I30" s="4"/>
      <c r="J30" s="4"/>
      <c r="K30" s="4"/>
      <c r="L30" s="9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2" spans="1:25" ht="13.5">
      <c r="A32" s="95"/>
      <c r="B32" s="95"/>
      <c r="C32" s="4"/>
      <c r="D32" s="4"/>
      <c r="E32" s="4"/>
      <c r="F32" s="4"/>
      <c r="G32" s="4"/>
      <c r="H32" s="4"/>
      <c r="I32" s="4"/>
      <c r="J32" s="4"/>
      <c r="K32" s="4"/>
      <c r="L32" s="9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>
      <c r="A33" s="95"/>
      <c r="B33" s="95"/>
      <c r="C33" s="4"/>
      <c r="D33" s="4"/>
      <c r="E33" s="4"/>
      <c r="F33" s="4"/>
      <c r="G33" s="4"/>
      <c r="H33" s="4"/>
      <c r="I33" s="4"/>
      <c r="J33" s="4"/>
      <c r="K33" s="4"/>
      <c r="L33" s="9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2.5">
      <c r="A34" s="1" t="s">
        <v>35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2.5">
      <c r="A35" s="2" t="s">
        <v>204</v>
      </c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2.5">
      <c r="A36" s="2" t="s">
        <v>205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2.5">
      <c r="A37" s="5"/>
      <c r="B37" s="5" t="s">
        <v>206</v>
      </c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2.5">
      <c r="A38" s="8"/>
      <c r="B38" s="8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2.5">
      <c r="A39" s="9" t="s">
        <v>32</v>
      </c>
      <c r="B39" s="8"/>
      <c r="C39" s="8"/>
      <c r="D39" s="3"/>
      <c r="E39" s="3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4"/>
      <c r="Y39" s="4"/>
    </row>
    <row r="40" spans="6:23" ht="13.5">
      <c r="F40" s="12"/>
      <c r="G40" s="13" t="s">
        <v>5</v>
      </c>
      <c r="H40" s="14"/>
      <c r="I40" s="13"/>
      <c r="J40" s="13" t="s">
        <v>6</v>
      </c>
      <c r="K40" s="14"/>
      <c r="L40" s="13"/>
      <c r="M40" s="13" t="s">
        <v>7</v>
      </c>
      <c r="N40" s="14"/>
      <c r="O40" s="13"/>
      <c r="P40" s="13" t="s">
        <v>8</v>
      </c>
      <c r="Q40" s="14"/>
      <c r="R40" s="13"/>
      <c r="S40" s="13" t="s">
        <v>9</v>
      </c>
      <c r="T40" s="14"/>
      <c r="U40" s="13"/>
      <c r="V40" s="13" t="s">
        <v>10</v>
      </c>
      <c r="W40" s="14"/>
    </row>
    <row r="41" spans="1:25" ht="13.5">
      <c r="A41" s="15" t="s">
        <v>11</v>
      </c>
      <c r="B41" s="16" t="s">
        <v>12</v>
      </c>
      <c r="C41" s="17" t="s">
        <v>13</v>
      </c>
      <c r="D41" s="17" t="s">
        <v>14</v>
      </c>
      <c r="E41" s="17" t="s">
        <v>15</v>
      </c>
      <c r="F41" s="18" t="s">
        <v>16</v>
      </c>
      <c r="G41" s="19" t="s">
        <v>17</v>
      </c>
      <c r="H41" s="16" t="s">
        <v>18</v>
      </c>
      <c r="I41" s="20" t="s">
        <v>19</v>
      </c>
      <c r="J41" s="20" t="s">
        <v>20</v>
      </c>
      <c r="K41" s="16" t="s">
        <v>18</v>
      </c>
      <c r="L41" s="21" t="s">
        <v>21</v>
      </c>
      <c r="M41" s="20" t="s">
        <v>22</v>
      </c>
      <c r="N41" s="16" t="s">
        <v>18</v>
      </c>
      <c r="O41" s="20" t="s">
        <v>23</v>
      </c>
      <c r="P41" s="20" t="s">
        <v>24</v>
      </c>
      <c r="Q41" s="16" t="s">
        <v>18</v>
      </c>
      <c r="R41" s="20" t="s">
        <v>25</v>
      </c>
      <c r="S41" s="20" t="s">
        <v>26</v>
      </c>
      <c r="T41" s="16" t="s">
        <v>18</v>
      </c>
      <c r="U41" s="20" t="s">
        <v>27</v>
      </c>
      <c r="V41" s="20" t="s">
        <v>28</v>
      </c>
      <c r="W41" s="16" t="s">
        <v>18</v>
      </c>
      <c r="X41" s="22" t="s">
        <v>29</v>
      </c>
      <c r="Y41" s="23" t="s">
        <v>30</v>
      </c>
    </row>
    <row r="42" spans="1:26" ht="13.5">
      <c r="A42" s="24">
        <v>18</v>
      </c>
      <c r="B42" s="99">
        <v>140309</v>
      </c>
      <c r="C42" s="60" t="s">
        <v>50</v>
      </c>
      <c r="D42" s="40" t="s">
        <v>51</v>
      </c>
      <c r="E42" s="170">
        <v>1975</v>
      </c>
      <c r="F42" s="29">
        <f>10+10+9+9+9</f>
        <v>47</v>
      </c>
      <c r="G42" s="30">
        <f>10+10+9+9+9</f>
        <v>47</v>
      </c>
      <c r="H42" s="31">
        <f>SUM(F42:G42)</f>
        <v>94</v>
      </c>
      <c r="I42" s="32">
        <f>10+10+9+9+9</f>
        <v>47</v>
      </c>
      <c r="J42" s="30">
        <f>10+10+10+10+8</f>
        <v>48</v>
      </c>
      <c r="K42" s="31">
        <f>SUM(I42:J42)</f>
        <v>95</v>
      </c>
      <c r="L42" s="12">
        <f>10+10+10+8+8</f>
        <v>46</v>
      </c>
      <c r="M42" s="33">
        <f>9+9+9+9+9</f>
        <v>45</v>
      </c>
      <c r="N42" s="31">
        <f>SUM(L42:M42)</f>
        <v>91</v>
      </c>
      <c r="O42" s="34">
        <f>10+9+9+9+8</f>
        <v>45</v>
      </c>
      <c r="P42" s="33">
        <f>10+9+9+9+8</f>
        <v>45</v>
      </c>
      <c r="Q42" s="31">
        <f>SUM(O42:P42)</f>
        <v>90</v>
      </c>
      <c r="R42" s="34">
        <f>10+10+9+9+9</f>
        <v>47</v>
      </c>
      <c r="S42" s="33">
        <f>9+9+9+9+9</f>
        <v>45</v>
      </c>
      <c r="T42" s="31">
        <f>SUM(R42:S42)</f>
        <v>92</v>
      </c>
      <c r="U42" s="34">
        <f>10+10+10+9+8</f>
        <v>47</v>
      </c>
      <c r="V42" s="33">
        <f>10+10+10+9+9</f>
        <v>48</v>
      </c>
      <c r="W42" s="31">
        <f>SUM(U42:V42)</f>
        <v>95</v>
      </c>
      <c r="X42" s="35">
        <f>W42+T42+Q42+N42+K42+H42</f>
        <v>557</v>
      </c>
      <c r="Y42">
        <v>11</v>
      </c>
      <c r="Z42" s="135"/>
    </row>
    <row r="43" spans="1:26" ht="13.5">
      <c r="A43" s="37">
        <v>10</v>
      </c>
      <c r="B43" s="38">
        <v>140289</v>
      </c>
      <c r="C43" s="100" t="s">
        <v>54</v>
      </c>
      <c r="D43" s="40" t="s">
        <v>55</v>
      </c>
      <c r="E43" s="106">
        <v>1957</v>
      </c>
      <c r="F43" s="42">
        <f>10+10+9+8+7</f>
        <v>44</v>
      </c>
      <c r="G43" s="43">
        <f>10+9+9+9+7</f>
        <v>44</v>
      </c>
      <c r="H43" s="31">
        <f>SUM(F43:G43)</f>
        <v>88</v>
      </c>
      <c r="I43" s="44">
        <f>10+10+10+9+8</f>
        <v>47</v>
      </c>
      <c r="J43" s="43">
        <f>10+10+10+9+9</f>
        <v>48</v>
      </c>
      <c r="K43" s="31">
        <f>SUM(I43:J43)</f>
        <v>95</v>
      </c>
      <c r="L43" s="45">
        <f>9+9+9+9+9</f>
        <v>45</v>
      </c>
      <c r="M43" s="46">
        <f>10+10+9+8+8</f>
        <v>45</v>
      </c>
      <c r="N43" s="31">
        <f>SUM(L43:M43)</f>
        <v>90</v>
      </c>
      <c r="O43" s="47">
        <f>10+10+9+9+9</f>
        <v>47</v>
      </c>
      <c r="P43" s="46">
        <f>10+10+10+10+6</f>
        <v>46</v>
      </c>
      <c r="Q43" s="31">
        <v>93</v>
      </c>
      <c r="R43" s="47">
        <f>10+10+9+9+9</f>
        <v>47</v>
      </c>
      <c r="S43" s="46">
        <f>10+10+9+9+9</f>
        <v>47</v>
      </c>
      <c r="T43" s="31">
        <f>SUM(R43:S43)</f>
        <v>94</v>
      </c>
      <c r="U43" s="47">
        <f>10+10+9+9+8</f>
        <v>46</v>
      </c>
      <c r="V43" s="46">
        <f>10+10+10+9+9</f>
        <v>48</v>
      </c>
      <c r="W43" s="31">
        <f>SUM(U43:V43)</f>
        <v>94</v>
      </c>
      <c r="X43" s="48">
        <f>W43+T43+Q43+N43+K43+H43</f>
        <v>554</v>
      </c>
      <c r="Y43">
        <v>10</v>
      </c>
      <c r="Z43" s="135"/>
    </row>
    <row r="44" spans="1:26" ht="13.5">
      <c r="A44" s="37">
        <v>2</v>
      </c>
      <c r="B44" s="38">
        <v>140349</v>
      </c>
      <c r="C44" s="100" t="s">
        <v>60</v>
      </c>
      <c r="D44" s="40" t="s">
        <v>61</v>
      </c>
      <c r="E44" s="40">
        <v>1957</v>
      </c>
      <c r="F44" s="50">
        <f>10+9+8+9+7</f>
        <v>43</v>
      </c>
      <c r="G44" s="43">
        <f>10+10+9+9+8</f>
        <v>46</v>
      </c>
      <c r="H44" s="31">
        <v>89</v>
      </c>
      <c r="I44" s="44">
        <f>10+9+9+8+8</f>
        <v>44</v>
      </c>
      <c r="J44" s="43">
        <f>10+10+9+9+9</f>
        <v>47</v>
      </c>
      <c r="K44" s="31">
        <f>SUM(I44:J44)</f>
        <v>91</v>
      </c>
      <c r="L44" s="45">
        <f>10+9+9+9+8</f>
        <v>45</v>
      </c>
      <c r="M44" s="46">
        <f>10+10+9+9+8</f>
        <v>46</v>
      </c>
      <c r="N44" s="31">
        <f>SUM(L44:M44)</f>
        <v>91</v>
      </c>
      <c r="O44" s="47">
        <f>10+9+9+9+8</f>
        <v>45</v>
      </c>
      <c r="P44" s="46">
        <f>10+10+10+9+8</f>
        <v>47</v>
      </c>
      <c r="Q44" s="31">
        <f>SUM(O44:P44)</f>
        <v>92</v>
      </c>
      <c r="R44" s="47">
        <f>10+10+9+9+8</f>
        <v>46</v>
      </c>
      <c r="S44" s="46">
        <f>10+9+9+9+8</f>
        <v>45</v>
      </c>
      <c r="T44" s="31">
        <f>SUM(R44:S44)</f>
        <v>91</v>
      </c>
      <c r="U44" s="47">
        <f>10+10+9+9+9</f>
        <v>47</v>
      </c>
      <c r="V44" s="46">
        <f>10+10+9+9+8</f>
        <v>46</v>
      </c>
      <c r="W44" s="31">
        <f>SUM(U44:V44)</f>
        <v>93</v>
      </c>
      <c r="X44" s="48">
        <f>SUM(W44+T44+Q44+N44+K44+H44)</f>
        <v>547</v>
      </c>
      <c r="Y44">
        <v>10</v>
      </c>
      <c r="Z44" s="135"/>
    </row>
    <row r="45" spans="1:26" ht="13.5">
      <c r="A45" s="37">
        <v>1</v>
      </c>
      <c r="B45" s="38">
        <v>140249</v>
      </c>
      <c r="C45" s="166" t="s">
        <v>66</v>
      </c>
      <c r="D45" s="40" t="s">
        <v>67</v>
      </c>
      <c r="E45" s="41">
        <v>1972</v>
      </c>
      <c r="F45" s="50">
        <f>9+9+9+9+8</f>
        <v>44</v>
      </c>
      <c r="G45" s="43">
        <f>10+10+9+8+8</f>
        <v>45</v>
      </c>
      <c r="H45" s="31">
        <f>SUM(F45:G45)</f>
        <v>89</v>
      </c>
      <c r="I45" s="44">
        <f>10+10+10+9+6</f>
        <v>45</v>
      </c>
      <c r="J45" s="43">
        <f>10+10+10+9+8</f>
        <v>47</v>
      </c>
      <c r="K45" s="31">
        <f>SUM(I45:J45)</f>
        <v>92</v>
      </c>
      <c r="L45" s="45">
        <f>10+10+10+9+8</f>
        <v>47</v>
      </c>
      <c r="M45" s="46">
        <f>10+9+8+8+7</f>
        <v>42</v>
      </c>
      <c r="N45" s="31">
        <f>SUM(L45:M45)</f>
        <v>89</v>
      </c>
      <c r="O45" s="47">
        <f>10+10+9+9+9</f>
        <v>47</v>
      </c>
      <c r="P45" s="46">
        <f>10+10+10+8+7</f>
        <v>45</v>
      </c>
      <c r="Q45" s="31">
        <f>SUM(O45:P45)</f>
        <v>92</v>
      </c>
      <c r="R45" s="47">
        <f>10+10+10+10+8</f>
        <v>48</v>
      </c>
      <c r="S45" s="46">
        <f>9+9+9+8+9</f>
        <v>44</v>
      </c>
      <c r="T45" s="31">
        <f>SUM(R45:S45)</f>
        <v>92</v>
      </c>
      <c r="U45" s="47">
        <f>10+10+9+9+8</f>
        <v>46</v>
      </c>
      <c r="V45" s="46">
        <f>10+10+9+9+8</f>
        <v>46</v>
      </c>
      <c r="W45" s="31">
        <f>SUM(U45:V45)</f>
        <v>92</v>
      </c>
      <c r="X45" s="48">
        <f>SUM(H45+K45+N45+Q45+T45+W45)</f>
        <v>546</v>
      </c>
      <c r="Y45">
        <v>12</v>
      </c>
      <c r="Z45" s="135"/>
    </row>
    <row r="46" spans="1:26" ht="13.5">
      <c r="A46" s="37">
        <v>6</v>
      </c>
      <c r="B46" s="38">
        <v>140329</v>
      </c>
      <c r="C46" s="167" t="s">
        <v>74</v>
      </c>
      <c r="D46" s="73" t="s">
        <v>75</v>
      </c>
      <c r="E46" s="73">
        <v>1949</v>
      </c>
      <c r="F46" s="50">
        <f>10+9+8+8+8</f>
        <v>43</v>
      </c>
      <c r="G46" s="43">
        <f>10+8+8+8+7</f>
        <v>41</v>
      </c>
      <c r="H46" s="31">
        <f>SUM(F46:G46)</f>
        <v>84</v>
      </c>
      <c r="I46" s="44">
        <f>10+10+9+9+9</f>
        <v>47</v>
      </c>
      <c r="J46" s="43">
        <f>10+10+10+9+8</f>
        <v>47</v>
      </c>
      <c r="K46" s="31">
        <f>SUM(I46:J46)</f>
        <v>94</v>
      </c>
      <c r="L46" s="45">
        <f>10+10+10+9+9</f>
        <v>48</v>
      </c>
      <c r="M46" s="46">
        <f>9+9+8+7+7</f>
        <v>40</v>
      </c>
      <c r="N46" s="31">
        <f>SUM(L46:M46)</f>
        <v>88</v>
      </c>
      <c r="O46" s="47">
        <f>10+9+8+8+8</f>
        <v>43</v>
      </c>
      <c r="P46" s="46">
        <f>10+10+10+9+8</f>
        <v>47</v>
      </c>
      <c r="Q46" s="31">
        <f>SUM(O46:P46)</f>
        <v>90</v>
      </c>
      <c r="R46" s="47">
        <f>10+10+8+8+8</f>
        <v>44</v>
      </c>
      <c r="S46" s="46">
        <f>10+10+10+9+8</f>
        <v>47</v>
      </c>
      <c r="T46" s="31">
        <f>SUM(R46:S46)</f>
        <v>91</v>
      </c>
      <c r="U46" s="47">
        <f>10+10+9+9+8</f>
        <v>46</v>
      </c>
      <c r="V46" s="46">
        <f>10+9+9+8+8</f>
        <v>44</v>
      </c>
      <c r="W46" s="31">
        <f>SUM(U46:V46)</f>
        <v>90</v>
      </c>
      <c r="X46" s="48">
        <f>H46+K46+N46+Q46+T46+W46</f>
        <v>537</v>
      </c>
      <c r="Y46">
        <v>11</v>
      </c>
      <c r="Z46" s="135"/>
    </row>
    <row r="47" spans="1:26" ht="13.5">
      <c r="A47" s="37">
        <v>12</v>
      </c>
      <c r="B47" s="38">
        <v>140389</v>
      </c>
      <c r="C47" s="60" t="s">
        <v>76</v>
      </c>
      <c r="D47" s="108" t="s">
        <v>77</v>
      </c>
      <c r="E47" s="40">
        <v>1955</v>
      </c>
      <c r="F47" s="50">
        <f>9+9+9+9+7</f>
        <v>43</v>
      </c>
      <c r="G47" s="43">
        <f>9+9+9+8+6</f>
        <v>41</v>
      </c>
      <c r="H47" s="31">
        <f>SUM(F47:G47)</f>
        <v>84</v>
      </c>
      <c r="I47" s="44">
        <f>10+10+9+9+8</f>
        <v>46</v>
      </c>
      <c r="J47" s="43">
        <f>10+10+10+10+9</f>
        <v>49</v>
      </c>
      <c r="K47" s="31">
        <f>SUM(I47:J47)</f>
        <v>95</v>
      </c>
      <c r="L47" s="45">
        <f>9+9+8+8+8</f>
        <v>42</v>
      </c>
      <c r="M47" s="46">
        <f>9+9+8+8+8</f>
        <v>42</v>
      </c>
      <c r="N47" s="31">
        <f>SUM(L47:M47)</f>
        <v>84</v>
      </c>
      <c r="O47" s="47">
        <f>10+10+9+9+9</f>
        <v>47</v>
      </c>
      <c r="P47" s="46">
        <f>10+9+9+9+8</f>
        <v>45</v>
      </c>
      <c r="Q47" s="31">
        <f>SUM(O47:P47)</f>
        <v>92</v>
      </c>
      <c r="R47" s="47">
        <f>10+10+10+9+7</f>
        <v>46</v>
      </c>
      <c r="S47" s="46">
        <f>9+9+8+7+6</f>
        <v>39</v>
      </c>
      <c r="T47" s="31">
        <f>SUM(R47:S47)</f>
        <v>85</v>
      </c>
      <c r="U47" s="47">
        <f>10+10+10+9+7</f>
        <v>46</v>
      </c>
      <c r="V47" s="46">
        <f>10+10+9+9+9</f>
        <v>47</v>
      </c>
      <c r="W47" s="31">
        <f>SUM(U47:V47)</f>
        <v>93</v>
      </c>
      <c r="X47" s="48">
        <f>W47+T47+Q47+N47+K47+H47</f>
        <v>533</v>
      </c>
      <c r="Y47">
        <v>7</v>
      </c>
      <c r="Z47" s="135"/>
    </row>
    <row r="48" spans="1:26" ht="13.5">
      <c r="A48" s="37">
        <v>11</v>
      </c>
      <c r="B48" s="38">
        <v>140269</v>
      </c>
      <c r="C48" s="100" t="s">
        <v>88</v>
      </c>
      <c r="D48" s="108" t="s">
        <v>89</v>
      </c>
      <c r="E48" s="40">
        <v>1976</v>
      </c>
      <c r="F48" s="50">
        <f>9+8+8+8+5</f>
        <v>38</v>
      </c>
      <c r="G48" s="43">
        <f>10+9+8+8+6</f>
        <v>41</v>
      </c>
      <c r="H48" s="31">
        <f>SUM(F48:G48)</f>
        <v>79</v>
      </c>
      <c r="I48" s="44">
        <f>10+9+9+8+8</f>
        <v>44</v>
      </c>
      <c r="J48" s="43">
        <f>10+10+10+9+7</f>
        <v>46</v>
      </c>
      <c r="K48" s="31">
        <f>SUM(I48:J48)</f>
        <v>90</v>
      </c>
      <c r="L48" s="45">
        <f>10+10+10+8+5</f>
        <v>43</v>
      </c>
      <c r="M48" s="46">
        <f>10+10+9+8+7</f>
        <v>44</v>
      </c>
      <c r="N48" s="31">
        <f>SUM(L48:M48)</f>
        <v>87</v>
      </c>
      <c r="O48" s="47">
        <f>10+10+9+9+6</f>
        <v>44</v>
      </c>
      <c r="P48" s="46">
        <f>9+9+9+8+8</f>
        <v>43</v>
      </c>
      <c r="Q48" s="31">
        <f>SUM(O48:P48)</f>
        <v>87</v>
      </c>
      <c r="R48" s="47">
        <f>9+8+8+8+7</f>
        <v>40</v>
      </c>
      <c r="S48" s="46">
        <f>10+9+9+9+8</f>
        <v>45</v>
      </c>
      <c r="T48" s="31">
        <f>SUM(R48:S48)</f>
        <v>85</v>
      </c>
      <c r="U48" s="47">
        <f>10+9+9+8+7</f>
        <v>43</v>
      </c>
      <c r="V48" s="46">
        <f>10+9+9+9+8</f>
        <v>45</v>
      </c>
      <c r="W48" s="31">
        <f>SUM(U48:V48)</f>
        <v>88</v>
      </c>
      <c r="X48" s="48">
        <f>W48+T48+Q48+N48+K48+H48</f>
        <v>516</v>
      </c>
      <c r="Y48">
        <v>5</v>
      </c>
      <c r="Z48" s="135"/>
    </row>
    <row r="49" spans="1:26" ht="13.5">
      <c r="A49" s="37">
        <v>15</v>
      </c>
      <c r="B49" s="38">
        <v>140409</v>
      </c>
      <c r="C49" s="60" t="s">
        <v>94</v>
      </c>
      <c r="D49" s="108" t="s">
        <v>95</v>
      </c>
      <c r="E49" s="40">
        <v>1991</v>
      </c>
      <c r="F49" s="66">
        <f>9+9+9+8+7</f>
        <v>42</v>
      </c>
      <c r="G49" s="46">
        <f>10+9+9+8+7</f>
        <v>43</v>
      </c>
      <c r="H49" s="31">
        <f>SUM(F49:G49)</f>
        <v>85</v>
      </c>
      <c r="I49" s="47">
        <f>9+9+9+8+6</f>
        <v>41</v>
      </c>
      <c r="J49" s="46">
        <f>10+10+8+8+7</f>
        <v>43</v>
      </c>
      <c r="K49" s="31">
        <f>SUM(I49:J49)</f>
        <v>84</v>
      </c>
      <c r="L49" s="45">
        <f>10+9+9+7+7</f>
        <v>42</v>
      </c>
      <c r="M49" s="46">
        <f>10+10+8+7+7</f>
        <v>42</v>
      </c>
      <c r="N49" s="31">
        <f>SUM(L49:M49)</f>
        <v>84</v>
      </c>
      <c r="O49" s="47">
        <f>10+9+9+8+8</f>
        <v>44</v>
      </c>
      <c r="P49" s="46">
        <f>10+8+7+7+6</f>
        <v>38</v>
      </c>
      <c r="Q49" s="31">
        <f>SUM(O49:P49)</f>
        <v>82</v>
      </c>
      <c r="R49" s="47">
        <f>10+9+9+8+7</f>
        <v>43</v>
      </c>
      <c r="S49" s="46">
        <f>9+9+9+9+9</f>
        <v>45</v>
      </c>
      <c r="T49" s="31">
        <f>SUM(R49:S49)</f>
        <v>88</v>
      </c>
      <c r="U49" s="47">
        <f>9+9+8+6+6</f>
        <v>38</v>
      </c>
      <c r="V49" s="46">
        <f>10+10+8+9+7</f>
        <v>44</v>
      </c>
      <c r="W49" s="31">
        <f>SUM(U49:V49)</f>
        <v>82</v>
      </c>
      <c r="X49" s="48">
        <f>SUM(W49+T49+Q49+N49+K49+H49)</f>
        <v>505</v>
      </c>
      <c r="Y49">
        <v>4</v>
      </c>
      <c r="Z49" s="135"/>
    </row>
    <row r="50" spans="1:26" ht="13.5">
      <c r="A50" s="37">
        <v>7</v>
      </c>
      <c r="B50" s="38">
        <v>140369</v>
      </c>
      <c r="C50" s="60" t="s">
        <v>96</v>
      </c>
      <c r="D50" s="108" t="s">
        <v>97</v>
      </c>
      <c r="E50" s="40">
        <v>1966</v>
      </c>
      <c r="F50" s="62">
        <f>9+9+9+8+8</f>
        <v>43</v>
      </c>
      <c r="G50" s="63">
        <f>10+9+9+6+6</f>
        <v>40</v>
      </c>
      <c r="H50" s="31">
        <f>SUM(F50:G50)</f>
        <v>83</v>
      </c>
      <c r="I50" s="64">
        <f>10+9+8+8+5</f>
        <v>40</v>
      </c>
      <c r="J50" s="63">
        <f>9+9+9+9+8</f>
        <v>44</v>
      </c>
      <c r="K50" s="31">
        <f>SUM(I50:J50)</f>
        <v>84</v>
      </c>
      <c r="L50" s="45">
        <f>9+8+7+7+6</f>
        <v>37</v>
      </c>
      <c r="M50" s="46">
        <f>9+9+8+7+7</f>
        <v>40</v>
      </c>
      <c r="N50" s="31">
        <f>SUM(L50:M50)</f>
        <v>77</v>
      </c>
      <c r="O50" s="47">
        <f>9+9+8+8+8</f>
        <v>42</v>
      </c>
      <c r="P50" s="46">
        <f>10+10+9+6+4</f>
        <v>39</v>
      </c>
      <c r="Q50" s="31">
        <f>SUM(O50:P50)</f>
        <v>81</v>
      </c>
      <c r="R50" s="47">
        <f>10+10+9+7+7</f>
        <v>43</v>
      </c>
      <c r="S50" s="46">
        <f>10+9+8+9+8</f>
        <v>44</v>
      </c>
      <c r="T50" s="31">
        <f>SUM(R50:S50)</f>
        <v>87</v>
      </c>
      <c r="U50" s="47">
        <f>10+9+9+8+8</f>
        <v>44</v>
      </c>
      <c r="V50" s="46">
        <f>9+9+8+8+8</f>
        <v>42</v>
      </c>
      <c r="W50" s="31">
        <f>SUM(U50:V50)</f>
        <v>86</v>
      </c>
      <c r="X50" s="48">
        <f>W50+T50+Q50+N50+K50+H50</f>
        <v>498</v>
      </c>
      <c r="Y50">
        <v>2</v>
      </c>
      <c r="Z50" s="135"/>
    </row>
    <row r="51" spans="1:26" ht="13.5">
      <c r="A51" s="37">
        <v>5</v>
      </c>
      <c r="B51" s="38">
        <v>140429</v>
      </c>
      <c r="C51" s="100" t="s">
        <v>104</v>
      </c>
      <c r="D51" s="168" t="s">
        <v>105</v>
      </c>
      <c r="E51" s="40">
        <v>1965</v>
      </c>
      <c r="F51" s="75">
        <f>9+9+8+8+8</f>
        <v>42</v>
      </c>
      <c r="G51" s="76">
        <f>10+9+9+7+7</f>
        <v>42</v>
      </c>
      <c r="H51" s="31">
        <f>SUM(F51:G51)</f>
        <v>84</v>
      </c>
      <c r="I51" s="78">
        <f>10+6+6+6+5</f>
        <v>33</v>
      </c>
      <c r="J51" s="76">
        <f>9+8+7+4+3</f>
        <v>31</v>
      </c>
      <c r="K51" s="31">
        <f>SUM(I51:J51)</f>
        <v>64</v>
      </c>
      <c r="L51" s="70">
        <f>9+8+8+7+4</f>
        <v>36</v>
      </c>
      <c r="M51" s="68">
        <f>7+5+5+5+2</f>
        <v>24</v>
      </c>
      <c r="N51" s="31">
        <v>60</v>
      </c>
      <c r="O51" s="69">
        <f>10+9+9+9+7</f>
        <v>44</v>
      </c>
      <c r="P51" s="68">
        <f>10+8+8+6+5</f>
        <v>37</v>
      </c>
      <c r="Q51" s="31">
        <f>SUM(O51:P51)</f>
        <v>81</v>
      </c>
      <c r="R51" s="69">
        <f>9+9+8+8+7</f>
        <v>41</v>
      </c>
      <c r="S51" s="68">
        <f>9+9+8+7+7</f>
        <v>40</v>
      </c>
      <c r="T51" s="31">
        <f>SUM(R51:S51)</f>
        <v>81</v>
      </c>
      <c r="U51" s="69">
        <f>10+8+7+7+6</f>
        <v>38</v>
      </c>
      <c r="V51" s="68">
        <f>10+10+5+5+4</f>
        <v>34</v>
      </c>
      <c r="W51" s="31">
        <f>SUM(U51:V51)</f>
        <v>72</v>
      </c>
      <c r="X51" s="48">
        <f>Q51+N51+K51+H51+T51+W51</f>
        <v>442</v>
      </c>
      <c r="Y51">
        <v>4</v>
      </c>
      <c r="Z51" s="135"/>
    </row>
    <row r="52" spans="1:26" ht="13.5">
      <c r="A52" s="37">
        <v>9</v>
      </c>
      <c r="B52" s="38">
        <v>140441</v>
      </c>
      <c r="C52" s="100" t="s">
        <v>107</v>
      </c>
      <c r="D52" s="52" t="s">
        <v>108</v>
      </c>
      <c r="E52" s="176">
        <v>1999</v>
      </c>
      <c r="F52" s="50">
        <f>10+9+9+8+7</f>
        <v>43</v>
      </c>
      <c r="G52" s="43">
        <f>10+10+10+7+7</f>
        <v>44</v>
      </c>
      <c r="H52" s="31">
        <f>SUM(F52:G52)</f>
        <v>87</v>
      </c>
      <c r="I52" s="44">
        <f>10+9+9+9+7</f>
        <v>44</v>
      </c>
      <c r="J52" s="43">
        <f>10+9+9+9+8</f>
        <v>45</v>
      </c>
      <c r="K52" s="31">
        <f>SUM(I52:J52)</f>
        <v>89</v>
      </c>
      <c r="L52" s="45">
        <f>10+9+9+9+9</f>
        <v>46</v>
      </c>
      <c r="M52" s="46">
        <f>10+10+9+9+8</f>
        <v>46</v>
      </c>
      <c r="N52" s="31">
        <f>SUM(L52:M52)</f>
        <v>92</v>
      </c>
      <c r="O52" s="47">
        <f>10+10+9+8+8</f>
        <v>45</v>
      </c>
      <c r="P52" s="46">
        <f>10+10+9+8+7</f>
        <v>44</v>
      </c>
      <c r="Q52" s="31">
        <f>SUM(O52:P52)</f>
        <v>89</v>
      </c>
      <c r="R52" s="47"/>
      <c r="S52" s="46"/>
      <c r="T52" s="31">
        <f>SUM(R52:S52)</f>
        <v>0</v>
      </c>
      <c r="U52" s="47"/>
      <c r="V52" s="46"/>
      <c r="W52" s="31">
        <f>SUM(U52:V52)</f>
        <v>0</v>
      </c>
      <c r="X52" s="48">
        <f>Q52+N52+K52+H52</f>
        <v>357</v>
      </c>
      <c r="Y52">
        <v>5</v>
      </c>
      <c r="Z52" s="135"/>
    </row>
    <row r="53" spans="1:26" ht="13.5">
      <c r="A53" s="37">
        <v>4</v>
      </c>
      <c r="B53" s="51">
        <v>140481</v>
      </c>
      <c r="C53" s="100" t="s">
        <v>207</v>
      </c>
      <c r="D53" s="40" t="s">
        <v>147</v>
      </c>
      <c r="E53" s="40">
        <v>1964</v>
      </c>
      <c r="F53" s="50">
        <f>10+10+9+9+9</f>
        <v>47</v>
      </c>
      <c r="G53" s="43">
        <f>10+9+9+9+5</f>
        <v>42</v>
      </c>
      <c r="H53" s="31">
        <f>SUM(F53:G53)</f>
        <v>89</v>
      </c>
      <c r="I53" s="44">
        <f>10+9+9+8+7</f>
        <v>43</v>
      </c>
      <c r="J53" s="43">
        <f>10+10+9+10+8</f>
        <v>47</v>
      </c>
      <c r="K53" s="31">
        <f>SUM(I53:J53)</f>
        <v>90</v>
      </c>
      <c r="L53" s="45">
        <f>9+9+8+8+7</f>
        <v>41</v>
      </c>
      <c r="M53" s="46">
        <f>9+9+9+8+8</f>
        <v>43</v>
      </c>
      <c r="N53" s="31">
        <f>SUM(L53:M53)</f>
        <v>84</v>
      </c>
      <c r="O53" s="47">
        <f>10+9+9+9+6</f>
        <v>43</v>
      </c>
      <c r="P53" s="46">
        <f>10+9+9+8+8</f>
        <v>44</v>
      </c>
      <c r="Q53" s="31">
        <f>SUM(O53:P53)</f>
        <v>87</v>
      </c>
      <c r="R53" s="47"/>
      <c r="S53" s="46"/>
      <c r="T53" s="31">
        <f>SUM(R53:S53)</f>
        <v>0</v>
      </c>
      <c r="U53" s="47"/>
      <c r="V53" s="46"/>
      <c r="W53" s="31">
        <f>SUM(U53:V53)</f>
        <v>0</v>
      </c>
      <c r="X53" s="48">
        <f>Q53+N53+K53+H53</f>
        <v>350</v>
      </c>
      <c r="Y53">
        <v>6</v>
      </c>
      <c r="Z53" s="135"/>
    </row>
    <row r="54" spans="1:26" ht="13.5">
      <c r="A54" s="37">
        <v>3</v>
      </c>
      <c r="B54" s="38">
        <v>140521</v>
      </c>
      <c r="C54" s="100" t="s">
        <v>148</v>
      </c>
      <c r="D54" s="108" t="s">
        <v>149</v>
      </c>
      <c r="E54" s="40">
        <v>1958</v>
      </c>
      <c r="F54" s="66">
        <f>10+9+9+9+8</f>
        <v>45</v>
      </c>
      <c r="G54" s="46">
        <f>10+9+8+8+8</f>
        <v>43</v>
      </c>
      <c r="H54" s="31">
        <f>SUM(F54:G54)</f>
        <v>88</v>
      </c>
      <c r="I54" s="47">
        <f>10+10+9+9+9</f>
        <v>47</v>
      </c>
      <c r="J54" s="46">
        <f>10+10+9+8+8</f>
        <v>45</v>
      </c>
      <c r="K54" s="31">
        <f>SUM(I54:J54)</f>
        <v>92</v>
      </c>
      <c r="L54" s="45">
        <f>9+8+8+8+7</f>
        <v>40</v>
      </c>
      <c r="M54" s="46">
        <f>10+9+9+8+6</f>
        <v>42</v>
      </c>
      <c r="N54" s="31">
        <f>SUM(L54:M54)</f>
        <v>82</v>
      </c>
      <c r="O54" s="47">
        <f>10+9+9+9+8</f>
        <v>45</v>
      </c>
      <c r="P54" s="46">
        <f>9+8+8+8+7</f>
        <v>40</v>
      </c>
      <c r="Q54" s="31">
        <f>SUM(O54:P54)</f>
        <v>85</v>
      </c>
      <c r="R54" s="47"/>
      <c r="S54" s="46"/>
      <c r="T54" s="31">
        <f>SUM(R54:S54)</f>
        <v>0</v>
      </c>
      <c r="U54" s="47"/>
      <c r="V54" s="46"/>
      <c r="W54" s="31">
        <f>SUM(U54:V54)</f>
        <v>0</v>
      </c>
      <c r="X54" s="48">
        <f>Q54+N54+K54+H54</f>
        <v>347</v>
      </c>
      <c r="Y54">
        <v>4</v>
      </c>
      <c r="Z54" s="135"/>
    </row>
    <row r="55" spans="1:26" ht="13.5">
      <c r="A55" s="37">
        <v>13</v>
      </c>
      <c r="B55" s="38">
        <v>140421</v>
      </c>
      <c r="C55" s="100" t="s">
        <v>150</v>
      </c>
      <c r="D55" s="108" t="s">
        <v>151</v>
      </c>
      <c r="E55" s="40">
        <v>1996</v>
      </c>
      <c r="F55" s="50">
        <f>9+9+9+8+6</f>
        <v>41</v>
      </c>
      <c r="G55" s="43">
        <f>9+9+8+8+8</f>
        <v>42</v>
      </c>
      <c r="H55" s="31">
        <f>SUM(F55:G55)</f>
        <v>83</v>
      </c>
      <c r="I55" s="44">
        <f>10+10+9+9+7</f>
        <v>45</v>
      </c>
      <c r="J55" s="43">
        <f>10+9+9+8+8</f>
        <v>44</v>
      </c>
      <c r="K55" s="31">
        <f>SUM(I55:J55)</f>
        <v>89</v>
      </c>
      <c r="L55" s="45">
        <f>9+9+9+8+7</f>
        <v>42</v>
      </c>
      <c r="M55" s="46">
        <f>10+10+8+8+8</f>
        <v>44</v>
      </c>
      <c r="N55" s="31">
        <f>SUM(L55:M55)</f>
        <v>86</v>
      </c>
      <c r="O55" s="47">
        <f>10+9+9+8+8</f>
        <v>44</v>
      </c>
      <c r="P55" s="46">
        <f>10+9+9+9+7</f>
        <v>44</v>
      </c>
      <c r="Q55" s="31">
        <f>SUM(O55:P55)</f>
        <v>88</v>
      </c>
      <c r="R55" s="47"/>
      <c r="S55" s="46"/>
      <c r="T55" s="31">
        <f>SUM(R55:S55)</f>
        <v>0</v>
      </c>
      <c r="U55" s="47"/>
      <c r="V55" s="46"/>
      <c r="W55" s="31">
        <f>SUM(U55:V55)</f>
        <v>0</v>
      </c>
      <c r="X55" s="48">
        <f>Q55+N55+K55+H55</f>
        <v>346</v>
      </c>
      <c r="Y55">
        <v>2</v>
      </c>
      <c r="Z55" s="135"/>
    </row>
    <row r="56" spans="1:26" ht="13.5">
      <c r="A56" s="37">
        <v>19</v>
      </c>
      <c r="B56" s="38">
        <v>140581</v>
      </c>
      <c r="C56" s="100" t="s">
        <v>115</v>
      </c>
      <c r="D56" s="111" t="s">
        <v>116</v>
      </c>
      <c r="E56" s="105">
        <v>2000</v>
      </c>
      <c r="F56" s="62">
        <f>9+9+9+8+7</f>
        <v>42</v>
      </c>
      <c r="G56" s="63">
        <f>10+10+10+9+8</f>
        <v>47</v>
      </c>
      <c r="H56" s="31">
        <f>SUM(F56:G56)</f>
        <v>89</v>
      </c>
      <c r="I56" s="64">
        <f>10+9+8+7+7</f>
        <v>41</v>
      </c>
      <c r="J56" s="63">
        <f>9+8+8+7+7</f>
        <v>39</v>
      </c>
      <c r="K56" s="31">
        <f>SUM(I56:J56)</f>
        <v>80</v>
      </c>
      <c r="L56" s="45">
        <f>9+8+8+7+7</f>
        <v>39</v>
      </c>
      <c r="M56" s="46">
        <f>10+9+9+7+7</f>
        <v>42</v>
      </c>
      <c r="N56" s="31">
        <f>SUM(L56:M56)</f>
        <v>81</v>
      </c>
      <c r="O56" s="47">
        <f>10+9+8+8+8</f>
        <v>43</v>
      </c>
      <c r="P56" s="46">
        <f>10+9+9+8+7</f>
        <v>43</v>
      </c>
      <c r="Q56" s="31">
        <f>SUM(O56:P56)</f>
        <v>86</v>
      </c>
      <c r="R56" s="47"/>
      <c r="S56" s="46"/>
      <c r="T56" s="31">
        <f>SUM(R56:S56)</f>
        <v>0</v>
      </c>
      <c r="U56" s="47"/>
      <c r="V56" s="46"/>
      <c r="W56" s="31">
        <f>SUM(U56:V56)</f>
        <v>0</v>
      </c>
      <c r="X56" s="48">
        <f>Q56+N56+K56+H56</f>
        <v>336</v>
      </c>
      <c r="Y56">
        <v>4</v>
      </c>
      <c r="Z56" s="135"/>
    </row>
    <row r="57" spans="1:26" ht="13.5">
      <c r="A57" s="37">
        <v>16</v>
      </c>
      <c r="B57" s="59">
        <v>140501</v>
      </c>
      <c r="C57" s="100" t="s">
        <v>123</v>
      </c>
      <c r="D57" s="27" t="s">
        <v>124</v>
      </c>
      <c r="E57" s="245">
        <v>2003</v>
      </c>
      <c r="F57" s="67">
        <f>10+9+8+8+7</f>
        <v>42</v>
      </c>
      <c r="G57" s="68">
        <f>9+9+8+8+6</f>
        <v>40</v>
      </c>
      <c r="H57" s="31">
        <f>SUM(F57:G57)</f>
        <v>82</v>
      </c>
      <c r="I57" s="69">
        <f>10+9+9+8+8</f>
        <v>44</v>
      </c>
      <c r="J57" s="68">
        <f>10+9+8+8+6</f>
        <v>41</v>
      </c>
      <c r="K57" s="31">
        <f>SUM(I57:J57)</f>
        <v>85</v>
      </c>
      <c r="L57" s="70">
        <f>9+9+9+8+5</f>
        <v>40</v>
      </c>
      <c r="M57" s="68">
        <f>10+9+9+8+7</f>
        <v>43</v>
      </c>
      <c r="N57" s="31">
        <f>SUM(L57:M57)</f>
        <v>83</v>
      </c>
      <c r="O57" s="69">
        <f>10+9+8+8+7</f>
        <v>42</v>
      </c>
      <c r="P57" s="68">
        <f>10+9+9+7+6</f>
        <v>41</v>
      </c>
      <c r="Q57" s="31">
        <f>SUM(O57:P57)</f>
        <v>83</v>
      </c>
      <c r="R57" s="69"/>
      <c r="S57" s="68"/>
      <c r="T57" s="31">
        <f>SUM(R57:S57)</f>
        <v>0</v>
      </c>
      <c r="U57" s="69"/>
      <c r="V57" s="68"/>
      <c r="W57" s="31">
        <f>SUM(U57:V57)</f>
        <v>0</v>
      </c>
      <c r="X57" s="48">
        <f>Q57+N57+K57+H57</f>
        <v>333</v>
      </c>
      <c r="Y57">
        <v>2</v>
      </c>
      <c r="Z57" s="135"/>
    </row>
    <row r="58" spans="1:26" ht="13.5">
      <c r="A58" s="37">
        <v>14</v>
      </c>
      <c r="B58" s="38">
        <v>140541</v>
      </c>
      <c r="C58" s="104" t="s">
        <v>121</v>
      </c>
      <c r="D58" s="111" t="s">
        <v>122</v>
      </c>
      <c r="E58" s="52">
        <v>1999</v>
      </c>
      <c r="F58" s="75">
        <f>10+9+10+9+7</f>
        <v>45</v>
      </c>
      <c r="G58" s="76">
        <f>10+8+7+7+6</f>
        <v>38</v>
      </c>
      <c r="H58" s="31">
        <f>SUM(F58:G58)</f>
        <v>83</v>
      </c>
      <c r="I58" s="78">
        <f>10+9+9+8+8</f>
        <v>44</v>
      </c>
      <c r="J58" s="76">
        <f>9+9+9+8+8</f>
        <v>43</v>
      </c>
      <c r="K58" s="31">
        <f>SUM(I58:J58)</f>
        <v>87</v>
      </c>
      <c r="L58" s="70">
        <f>9+9+8+7+7</f>
        <v>40</v>
      </c>
      <c r="M58" s="68">
        <f>9+9+9+8+8</f>
        <v>43</v>
      </c>
      <c r="N58" s="31">
        <f>SUM(L58:M58)</f>
        <v>83</v>
      </c>
      <c r="O58" s="69">
        <f>10+9+9+8+7</f>
        <v>43</v>
      </c>
      <c r="P58" s="68">
        <f>8+8+7+7+7</f>
        <v>37</v>
      </c>
      <c r="Q58" s="31">
        <f>SUM(O58:P58)</f>
        <v>80</v>
      </c>
      <c r="R58" s="69"/>
      <c r="S58" s="68"/>
      <c r="T58" s="31">
        <f>SUM(R58:S58)</f>
        <v>0</v>
      </c>
      <c r="U58" s="69"/>
      <c r="V58" s="68"/>
      <c r="W58" s="31">
        <f>SUM(U58:V58)</f>
        <v>0</v>
      </c>
      <c r="X58" s="48">
        <f>Q58+N58+K58+H58</f>
        <v>333</v>
      </c>
      <c r="Y58">
        <v>3</v>
      </c>
      <c r="Z58" s="135"/>
    </row>
    <row r="59" spans="1:26" ht="13.5">
      <c r="A59" s="71">
        <v>17</v>
      </c>
      <c r="B59" s="38">
        <v>140381</v>
      </c>
      <c r="C59" s="100" t="s">
        <v>125</v>
      </c>
      <c r="D59" s="108" t="s">
        <v>126</v>
      </c>
      <c r="E59" s="40">
        <v>1998</v>
      </c>
      <c r="F59" s="62">
        <f>9+9+9+8+6</f>
        <v>41</v>
      </c>
      <c r="G59" s="63">
        <f>9+9+8+7+6</f>
        <v>39</v>
      </c>
      <c r="H59" s="31">
        <f>SUM(F59:G59)</f>
        <v>80</v>
      </c>
      <c r="I59" s="64">
        <f>9+9+9+8+8</f>
        <v>43</v>
      </c>
      <c r="J59" s="63">
        <f>10+9+9+8+8</f>
        <v>44</v>
      </c>
      <c r="K59" s="31">
        <f>SUM(I59:J59)</f>
        <v>87</v>
      </c>
      <c r="L59" s="47">
        <f>9+8+8+7+5</f>
        <v>37</v>
      </c>
      <c r="M59" s="46">
        <f>10+9+7+7+7</f>
        <v>40</v>
      </c>
      <c r="N59" s="31">
        <f>SUM(L59:M59)</f>
        <v>77</v>
      </c>
      <c r="O59" s="47">
        <f>10+9+9+8+8</f>
        <v>44</v>
      </c>
      <c r="P59" s="46">
        <f>9+8+7+7+6</f>
        <v>37</v>
      </c>
      <c r="Q59" s="31">
        <f>SUM(O59:P59)</f>
        <v>81</v>
      </c>
      <c r="R59" s="47"/>
      <c r="S59" s="46"/>
      <c r="T59" s="31">
        <f>SUM(R59:S59)</f>
        <v>0</v>
      </c>
      <c r="U59" s="47"/>
      <c r="V59" s="46"/>
      <c r="W59" s="31">
        <f>SUM(U59:V59)</f>
        <v>0</v>
      </c>
      <c r="X59" s="79">
        <f>SUM(Q59+N59+K59+H59)</f>
        <v>325</v>
      </c>
      <c r="Y59">
        <v>1</v>
      </c>
      <c r="Z59" s="135"/>
    </row>
    <row r="60" spans="1:26" ht="13.5">
      <c r="A60" s="71">
        <v>20</v>
      </c>
      <c r="B60" s="169">
        <v>140561</v>
      </c>
      <c r="C60" s="100" t="s">
        <v>158</v>
      </c>
      <c r="D60" s="111" t="s">
        <v>159</v>
      </c>
      <c r="E60" s="52">
        <v>1977</v>
      </c>
      <c r="F60" s="50">
        <f>10+10+10+10+6</f>
        <v>46</v>
      </c>
      <c r="G60" s="43">
        <f>10+8+7+7+5</f>
        <v>37</v>
      </c>
      <c r="H60" s="31">
        <v>83</v>
      </c>
      <c r="I60" s="44">
        <f>9+8+7+7+7</f>
        <v>38</v>
      </c>
      <c r="J60" s="43">
        <f>9+8+7+6+6</f>
        <v>36</v>
      </c>
      <c r="K60" s="31">
        <v>74</v>
      </c>
      <c r="L60" s="47">
        <f>9+9+8+7+6</f>
        <v>39</v>
      </c>
      <c r="M60" s="46">
        <f>9+8+7+6+6</f>
        <v>36</v>
      </c>
      <c r="N60" s="31">
        <v>75</v>
      </c>
      <c r="O60" s="47">
        <f>9+6+6+6+4</f>
        <v>31</v>
      </c>
      <c r="P60" s="46">
        <f>9+9+8+7+7</f>
        <v>40</v>
      </c>
      <c r="Q60" s="31">
        <v>71</v>
      </c>
      <c r="R60" s="47"/>
      <c r="S60" s="46"/>
      <c r="T60" s="31">
        <f>SUM(R60:S60)</f>
        <v>0</v>
      </c>
      <c r="U60" s="47"/>
      <c r="V60" s="46"/>
      <c r="W60" s="31">
        <f>SUM(U60:V60)</f>
        <v>0</v>
      </c>
      <c r="X60" s="79">
        <f>H60+K60+N60+Q60</f>
        <v>303</v>
      </c>
      <c r="Y60">
        <v>0</v>
      </c>
      <c r="Z60" s="135"/>
    </row>
    <row r="61" spans="1:26" ht="13.5">
      <c r="A61" s="37">
        <v>8</v>
      </c>
      <c r="B61" s="38">
        <v>140401</v>
      </c>
      <c r="C61" s="100" t="s">
        <v>136</v>
      </c>
      <c r="D61" s="108" t="s">
        <v>137</v>
      </c>
      <c r="E61" s="40">
        <v>2002</v>
      </c>
      <c r="F61" s="62">
        <f>9+8+8+5+4</f>
        <v>34</v>
      </c>
      <c r="G61" s="63">
        <f>7+6+6+6+4</f>
        <v>29</v>
      </c>
      <c r="H61" s="31">
        <f>SUM(F61:G61)</f>
        <v>63</v>
      </c>
      <c r="I61" s="64">
        <f>9+8+8+8+7</f>
        <v>40</v>
      </c>
      <c r="J61" s="63">
        <f>9+8+8+7+4</f>
        <v>36</v>
      </c>
      <c r="K61" s="31">
        <f>SUM(I61:J61)</f>
        <v>76</v>
      </c>
      <c r="L61" s="45">
        <f>9+9+8+7+6</f>
        <v>39</v>
      </c>
      <c r="M61" s="46">
        <f>10+8+7+7+5</f>
        <v>37</v>
      </c>
      <c r="N61" s="31">
        <f>SUM(L61:M61)</f>
        <v>76</v>
      </c>
      <c r="O61" s="47">
        <f>10+8+8+4+2</f>
        <v>32</v>
      </c>
      <c r="P61" s="46">
        <f>8+8+8+6+5</f>
        <v>35</v>
      </c>
      <c r="Q61" s="31">
        <f>SUM(O61:P61)</f>
        <v>67</v>
      </c>
      <c r="R61" s="47"/>
      <c r="S61" s="46"/>
      <c r="T61" s="31">
        <f>SUM(R61:S61)</f>
        <v>0</v>
      </c>
      <c r="U61" s="47"/>
      <c r="V61" s="46"/>
      <c r="W61" s="31">
        <f>SUM(U61:V61)</f>
        <v>0</v>
      </c>
      <c r="X61" s="48">
        <f>Q61+N61+K61+H61</f>
        <v>282</v>
      </c>
      <c r="Y61">
        <v>0</v>
      </c>
      <c r="Z61" s="135"/>
    </row>
    <row r="62" spans="1:26" ht="13.5">
      <c r="A62" s="81">
        <v>21</v>
      </c>
      <c r="B62" s="146">
        <v>140461</v>
      </c>
      <c r="C62" s="114" t="s">
        <v>160</v>
      </c>
      <c r="D62" s="187" t="s">
        <v>105</v>
      </c>
      <c r="E62" s="84"/>
      <c r="F62" s="188">
        <f>8+8+7+4+4</f>
        <v>31</v>
      </c>
      <c r="G62" s="91">
        <f>10+8+7+7+5</f>
        <v>37</v>
      </c>
      <c r="H62" s="31">
        <f>SUM(F62:G62)</f>
        <v>68</v>
      </c>
      <c r="I62" s="92">
        <f>9+8+7+5+5</f>
        <v>34</v>
      </c>
      <c r="J62" s="91">
        <f>9+8+8+8+5</f>
        <v>38</v>
      </c>
      <c r="K62" s="31">
        <f>SUM(I62:J62)</f>
        <v>72</v>
      </c>
      <c r="L62" s="90">
        <f>9+9+8+7+4</f>
        <v>37</v>
      </c>
      <c r="M62" s="91">
        <f>10+9+9+6+1</f>
        <v>35</v>
      </c>
      <c r="N62" s="88">
        <f>SUM(L62:M62)</f>
        <v>72</v>
      </c>
      <c r="O62" s="92">
        <f>9+9+7+4+4</f>
        <v>33</v>
      </c>
      <c r="P62" s="91">
        <f>9+9+9+5+3</f>
        <v>35</v>
      </c>
      <c r="Q62" s="31">
        <f>SUM(O62:P62)</f>
        <v>68</v>
      </c>
      <c r="R62" s="92"/>
      <c r="S62" s="91"/>
      <c r="T62" s="31">
        <f>SUM(R62:S62)</f>
        <v>0</v>
      </c>
      <c r="U62" s="92"/>
      <c r="V62" s="91"/>
      <c r="W62" s="31">
        <f>SUM(U62:V62)</f>
        <v>0</v>
      </c>
      <c r="X62" s="93">
        <f>Q62+N62+K62+H62</f>
        <v>280</v>
      </c>
      <c r="Y62">
        <v>0</v>
      </c>
      <c r="Z62" s="135"/>
    </row>
    <row r="63" spans="1:25" ht="13.5">
      <c r="A63" s="128"/>
      <c r="B63" s="136"/>
      <c r="C63" s="125"/>
      <c r="D63" s="111"/>
      <c r="E63" s="111"/>
      <c r="F63" s="140"/>
      <c r="G63" s="140"/>
      <c r="H63" s="133"/>
      <c r="I63" s="140"/>
      <c r="J63" s="140"/>
      <c r="K63" s="133"/>
      <c r="L63" s="139"/>
      <c r="M63" s="139"/>
      <c r="N63" s="133"/>
      <c r="O63" s="139"/>
      <c r="P63" s="139"/>
      <c r="Q63" s="133"/>
      <c r="R63" s="139"/>
      <c r="S63" s="139"/>
      <c r="T63" s="133"/>
      <c r="U63" s="139"/>
      <c r="V63" s="139"/>
      <c r="W63" s="133"/>
      <c r="X63" s="134"/>
      <c r="Y63" s="135"/>
    </row>
    <row r="64" spans="1:25" ht="13.5">
      <c r="A64" s="128"/>
      <c r="B64" s="136"/>
      <c r="C64" s="125"/>
      <c r="D64" s="111"/>
      <c r="E64" s="111"/>
      <c r="F64" s="140"/>
      <c r="G64" s="140"/>
      <c r="H64" s="133"/>
      <c r="I64" s="140"/>
      <c r="J64" s="140"/>
      <c r="K64" s="133"/>
      <c r="L64" s="139"/>
      <c r="M64" s="139"/>
      <c r="N64" s="133"/>
      <c r="O64" s="139"/>
      <c r="P64" s="139"/>
      <c r="Q64" s="133"/>
      <c r="R64" s="139"/>
      <c r="S64" s="139"/>
      <c r="T64" s="133"/>
      <c r="U64" s="139"/>
      <c r="V64" s="139"/>
      <c r="W64" s="133"/>
      <c r="X64" s="134"/>
      <c r="Y64" s="135"/>
    </row>
    <row r="65" spans="1:25" ht="22.5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2.5">
      <c r="A66" s="5"/>
      <c r="B66" s="5"/>
      <c r="C66" s="127"/>
      <c r="D66" s="111"/>
      <c r="E66" s="111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2.5">
      <c r="A67" s="1" t="s">
        <v>35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2.5">
      <c r="A68" s="2" t="s">
        <v>204</v>
      </c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2.5">
      <c r="A69" s="2" t="s">
        <v>205</v>
      </c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2.5">
      <c r="A70" s="5"/>
      <c r="B70" s="5" t="s">
        <v>206</v>
      </c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2.5">
      <c r="A71" s="8"/>
      <c r="B71" s="8"/>
      <c r="C71" s="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2.5">
      <c r="A72" s="9" t="s">
        <v>33</v>
      </c>
      <c r="B72" s="8"/>
      <c r="C72" s="8"/>
      <c r="D72" s="3"/>
      <c r="E72" s="3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1"/>
      <c r="Q72" s="11"/>
      <c r="R72" s="11"/>
      <c r="S72" s="11"/>
      <c r="T72" s="11"/>
      <c r="U72" s="11"/>
      <c r="V72" s="11"/>
      <c r="W72" s="11"/>
      <c r="X72" s="4"/>
      <c r="Y72" s="4"/>
    </row>
    <row r="73" spans="6:23" ht="13.5">
      <c r="F73" s="12"/>
      <c r="G73" s="13" t="s">
        <v>5</v>
      </c>
      <c r="H73" s="14"/>
      <c r="I73" s="13"/>
      <c r="J73" s="13" t="s">
        <v>6</v>
      </c>
      <c r="K73" s="14"/>
      <c r="L73" s="13"/>
      <c r="M73" s="13" t="s">
        <v>7</v>
      </c>
      <c r="N73" s="14"/>
      <c r="O73" s="13"/>
      <c r="P73" s="13" t="s">
        <v>8</v>
      </c>
      <c r="Q73" s="14"/>
      <c r="R73" s="13"/>
      <c r="S73" s="13" t="s">
        <v>9</v>
      </c>
      <c r="T73" s="14"/>
      <c r="U73" s="13"/>
      <c r="V73" s="13" t="s">
        <v>10</v>
      </c>
      <c r="W73" s="14"/>
    </row>
    <row r="74" spans="1:25" ht="13.5">
      <c r="A74" s="15" t="s">
        <v>11</v>
      </c>
      <c r="B74" s="16" t="s">
        <v>12</v>
      </c>
      <c r="C74" s="17" t="s">
        <v>13</v>
      </c>
      <c r="D74" s="17" t="s">
        <v>14</v>
      </c>
      <c r="E74" s="17" t="s">
        <v>15</v>
      </c>
      <c r="F74" s="18" t="s">
        <v>16</v>
      </c>
      <c r="G74" s="19" t="s">
        <v>17</v>
      </c>
      <c r="H74" s="16" t="s">
        <v>18</v>
      </c>
      <c r="I74" s="20" t="s">
        <v>19</v>
      </c>
      <c r="J74" s="20" t="s">
        <v>20</v>
      </c>
      <c r="K74" s="16" t="s">
        <v>18</v>
      </c>
      <c r="L74" s="21" t="s">
        <v>21</v>
      </c>
      <c r="M74" s="20" t="s">
        <v>22</v>
      </c>
      <c r="N74" s="16" t="s">
        <v>18</v>
      </c>
      <c r="O74" s="20" t="s">
        <v>23</v>
      </c>
      <c r="P74" s="20" t="s">
        <v>24</v>
      </c>
      <c r="Q74" s="16" t="s">
        <v>18</v>
      </c>
      <c r="R74" s="20" t="s">
        <v>25</v>
      </c>
      <c r="S74" s="20" t="s">
        <v>26</v>
      </c>
      <c r="T74" s="16" t="s">
        <v>18</v>
      </c>
      <c r="U74" s="20" t="s">
        <v>27</v>
      </c>
      <c r="V74" s="20" t="s">
        <v>28</v>
      </c>
      <c r="W74" s="16" t="s">
        <v>18</v>
      </c>
      <c r="X74" s="22" t="s">
        <v>29</v>
      </c>
      <c r="Y74" s="23" t="s">
        <v>30</v>
      </c>
    </row>
    <row r="75" spans="1:25" ht="13.5">
      <c r="A75" s="37">
        <v>8</v>
      </c>
      <c r="B75" s="38">
        <v>140549</v>
      </c>
      <c r="C75" s="100" t="s">
        <v>38</v>
      </c>
      <c r="D75" s="108" t="s">
        <v>39</v>
      </c>
      <c r="E75" s="40">
        <v>1963</v>
      </c>
      <c r="F75" s="246">
        <f>10+10+9+9+9</f>
        <v>47</v>
      </c>
      <c r="G75" s="46">
        <f>10+10+10+10+9</f>
        <v>49</v>
      </c>
      <c r="H75" s="31">
        <f>SUM(F75:G75)</f>
        <v>96</v>
      </c>
      <c r="I75" s="47">
        <f>10+10+10+10+9</f>
        <v>49</v>
      </c>
      <c r="J75" s="46">
        <f>10+10+9+9+8</f>
        <v>46</v>
      </c>
      <c r="K75" s="31">
        <f>SUM(I75:J75)</f>
        <v>95</v>
      </c>
      <c r="L75" s="45">
        <f>10+10+10+9+9</f>
        <v>48</v>
      </c>
      <c r="M75" s="46">
        <f>10+10+9+9+8</f>
        <v>46</v>
      </c>
      <c r="N75" s="31">
        <f>SUM(L75:M75)</f>
        <v>94</v>
      </c>
      <c r="O75" s="47">
        <f>10+10+9+9+9</f>
        <v>47</v>
      </c>
      <c r="P75" s="46">
        <f>10+9+9+9+8</f>
        <v>45</v>
      </c>
      <c r="Q75" s="31">
        <f>SUM(O75:P75)</f>
        <v>92</v>
      </c>
      <c r="R75" s="47">
        <f>10+10+9+9+9</f>
        <v>47</v>
      </c>
      <c r="S75" s="46">
        <f>10+10+9+9+9</f>
        <v>47</v>
      </c>
      <c r="T75" s="31">
        <f>SUM(R75:S75)</f>
        <v>94</v>
      </c>
      <c r="U75" s="47">
        <f>10+10+9+9+7</f>
        <v>45</v>
      </c>
      <c r="V75" s="46">
        <f>10+10+10+9+9</f>
        <v>48</v>
      </c>
      <c r="W75" s="31">
        <f>SUM(U75:V75)</f>
        <v>93</v>
      </c>
      <c r="X75" s="35">
        <f>SUM(H75+K75+N75+Q75+T75+W75)</f>
        <v>564</v>
      </c>
      <c r="Y75" s="49">
        <v>8</v>
      </c>
    </row>
    <row r="76" spans="1:25" ht="13.5">
      <c r="A76" s="37">
        <v>5</v>
      </c>
      <c r="B76" s="38">
        <v>140489</v>
      </c>
      <c r="C76" s="247" t="s">
        <v>42</v>
      </c>
      <c r="D76" s="117" t="s">
        <v>43</v>
      </c>
      <c r="E76" s="73">
        <v>1950</v>
      </c>
      <c r="F76" s="50">
        <f>10+10+10+10+8</f>
        <v>48</v>
      </c>
      <c r="G76" s="43">
        <f>10+10+10+9+9</f>
        <v>48</v>
      </c>
      <c r="H76" s="31">
        <f>SUM(F76:G76)</f>
        <v>96</v>
      </c>
      <c r="I76" s="44">
        <f>10+10+10+10+9</f>
        <v>49</v>
      </c>
      <c r="J76" s="43">
        <f>10+10+8+8+8</f>
        <v>44</v>
      </c>
      <c r="K76" s="31">
        <f>SUM(I76:J76)</f>
        <v>93</v>
      </c>
      <c r="L76" s="45">
        <f>10+10+10+9+8</f>
        <v>47</v>
      </c>
      <c r="M76" s="46">
        <f>10+10+9+9+9</f>
        <v>47</v>
      </c>
      <c r="N76" s="31">
        <f>SUM(L76:M76)</f>
        <v>94</v>
      </c>
      <c r="O76" s="47">
        <f>9+9+9+9+9</f>
        <v>45</v>
      </c>
      <c r="P76" s="46">
        <f>10+10+10+10+9</f>
        <v>49</v>
      </c>
      <c r="Q76" s="31">
        <f>SUM(O76:P76)</f>
        <v>94</v>
      </c>
      <c r="R76" s="47">
        <f>10+10+10+9+8</f>
        <v>47</v>
      </c>
      <c r="S76" s="46">
        <f>10+9+9+9+9</f>
        <v>46</v>
      </c>
      <c r="T76" s="31">
        <f>SUM(R76:S76)</f>
        <v>93</v>
      </c>
      <c r="U76" s="47">
        <f>10+10+9+9+9</f>
        <v>47</v>
      </c>
      <c r="V76" s="46">
        <f>9+9+9+8+8</f>
        <v>43</v>
      </c>
      <c r="W76" s="31">
        <f>SUM(U76:V76)</f>
        <v>90</v>
      </c>
      <c r="X76" s="35">
        <f>SUM(H76+K76+N76+Q76+T76+W76)</f>
        <v>560</v>
      </c>
      <c r="Y76" s="49">
        <v>15</v>
      </c>
    </row>
    <row r="77" spans="1:25" ht="13.5">
      <c r="A77" s="37">
        <v>7</v>
      </c>
      <c r="B77" s="59">
        <v>140529</v>
      </c>
      <c r="C77" s="60" t="s">
        <v>46</v>
      </c>
      <c r="D77" s="108" t="s">
        <v>47</v>
      </c>
      <c r="E77" s="40">
        <v>1980</v>
      </c>
      <c r="F77" s="67">
        <f>10+10+10+9+9</f>
        <v>48</v>
      </c>
      <c r="G77" s="68">
        <f>10+10+10+8+8</f>
        <v>46</v>
      </c>
      <c r="H77" s="31">
        <f>SUM(F77:G77)</f>
        <v>94</v>
      </c>
      <c r="I77" s="69">
        <f>10+10+9+9+8</f>
        <v>46</v>
      </c>
      <c r="J77" s="68">
        <f>10+9+9+9+9</f>
        <v>46</v>
      </c>
      <c r="K77" s="31">
        <f>SUM(I77:J77)</f>
        <v>92</v>
      </c>
      <c r="L77" s="70">
        <f>10+10+9+9+9</f>
        <v>47</v>
      </c>
      <c r="M77" s="68">
        <f>10+10+10+9+9</f>
        <v>48</v>
      </c>
      <c r="N77" s="31">
        <f>SUM(L77:M77)</f>
        <v>95</v>
      </c>
      <c r="O77" s="69">
        <f>10+10+10+9+8</f>
        <v>47</v>
      </c>
      <c r="P77" s="68">
        <f>10+10+10+9+9</f>
        <v>48</v>
      </c>
      <c r="Q77" s="31">
        <f>SUM(O77:P77)</f>
        <v>95</v>
      </c>
      <c r="R77" s="69">
        <f>9+9+9+9+9</f>
        <v>45</v>
      </c>
      <c r="S77" s="68">
        <f>10+10+10+9+10</f>
        <v>49</v>
      </c>
      <c r="T77" s="31">
        <f>SUM(R77:S77)</f>
        <v>94</v>
      </c>
      <c r="U77" s="69">
        <f>9+9+8+8+7</f>
        <v>41</v>
      </c>
      <c r="V77" s="68">
        <f>10+10+9+9+8</f>
        <v>46</v>
      </c>
      <c r="W77" s="31">
        <f>SUM(U77:V77)</f>
        <v>87</v>
      </c>
      <c r="X77" s="35">
        <f>SUM(H77+K77+N77+Q77+T77+W77)</f>
        <v>557</v>
      </c>
      <c r="Y77" s="49">
        <v>14</v>
      </c>
    </row>
    <row r="78" spans="1:25" ht="13.5">
      <c r="A78" s="37">
        <v>2</v>
      </c>
      <c r="B78" s="38">
        <v>140469</v>
      </c>
      <c r="C78" s="100" t="s">
        <v>52</v>
      </c>
      <c r="D78" s="108" t="s">
        <v>53</v>
      </c>
      <c r="E78" s="40">
        <v>1966</v>
      </c>
      <c r="F78" s="62">
        <f>10+9+9+9+8</f>
        <v>45</v>
      </c>
      <c r="G78" s="63">
        <f>10+9+8+8+8</f>
        <v>43</v>
      </c>
      <c r="H78" s="31">
        <f>SUM(F78:G78)</f>
        <v>88</v>
      </c>
      <c r="I78" s="64">
        <f>10+10+9+9+8</f>
        <v>46</v>
      </c>
      <c r="J78" s="63">
        <f>10+10+9+9+8</f>
        <v>46</v>
      </c>
      <c r="K78" s="31">
        <f>SUM(I78:J78)</f>
        <v>92</v>
      </c>
      <c r="L78" s="45">
        <f>10+10+8+8+8</f>
        <v>44</v>
      </c>
      <c r="M78" s="46">
        <f>10+10+10+9+9</f>
        <v>48</v>
      </c>
      <c r="N78" s="31">
        <f>SUM(L78:M78)</f>
        <v>92</v>
      </c>
      <c r="O78" s="47">
        <f>10+10+10+10+9</f>
        <v>49</v>
      </c>
      <c r="P78" s="46">
        <f>9+9+9+9+8</f>
        <v>44</v>
      </c>
      <c r="Q78" s="31">
        <f>SUM(O78:P78)</f>
        <v>93</v>
      </c>
      <c r="R78" s="47">
        <f>10+10+10+10+10</f>
        <v>50</v>
      </c>
      <c r="S78" s="46">
        <f>10+10+9+9+9</f>
        <v>47</v>
      </c>
      <c r="T78" s="31">
        <f>SUM(R78:S78)</f>
        <v>97</v>
      </c>
      <c r="U78" s="47">
        <f>10+10+10+10+10</f>
        <v>50</v>
      </c>
      <c r="V78" s="46">
        <f>10+9+9+9+7</f>
        <v>44</v>
      </c>
      <c r="W78" s="31">
        <f>SUM(U78:V78)</f>
        <v>94</v>
      </c>
      <c r="X78" s="35">
        <f>SUM(H78+K78+N78+Q78+T78+W78)</f>
        <v>556</v>
      </c>
      <c r="Y78" s="49">
        <v>11</v>
      </c>
    </row>
    <row r="79" spans="1:25" ht="13.5">
      <c r="A79" s="37">
        <v>15</v>
      </c>
      <c r="B79" s="38">
        <v>140669</v>
      </c>
      <c r="C79" s="100" t="s">
        <v>56</v>
      </c>
      <c r="D79" s="108" t="s">
        <v>57</v>
      </c>
      <c r="E79" s="40">
        <v>1990</v>
      </c>
      <c r="F79" s="62">
        <f>10+10+9+9+8</f>
        <v>46</v>
      </c>
      <c r="G79" s="63">
        <f>10+10+10+9+8</f>
        <v>47</v>
      </c>
      <c r="H79" s="31">
        <f>SUM(F79:G79)</f>
        <v>93</v>
      </c>
      <c r="I79" s="64">
        <f>10+10+10+9+9</f>
        <v>48</v>
      </c>
      <c r="J79" s="63">
        <f>10+9+9+9+8</f>
        <v>45</v>
      </c>
      <c r="K79" s="31">
        <f>SUM(I79:J79)</f>
        <v>93</v>
      </c>
      <c r="L79" s="45">
        <f>10+10+9+9+9</f>
        <v>47</v>
      </c>
      <c r="M79" s="46">
        <f>10+10+9+8+7</f>
        <v>44</v>
      </c>
      <c r="N79" s="31">
        <f>SUM(L79:M79)</f>
        <v>91</v>
      </c>
      <c r="O79" s="47">
        <f>10+10+10+9+8</f>
        <v>47</v>
      </c>
      <c r="P79" s="46">
        <f>10+10+9+9+8</f>
        <v>46</v>
      </c>
      <c r="Q79" s="31">
        <f>SUM(O79:P79)</f>
        <v>93</v>
      </c>
      <c r="R79" s="47">
        <f>9+9+9+8+8</f>
        <v>43</v>
      </c>
      <c r="S79" s="46">
        <f>10+10+9+9+8</f>
        <v>46</v>
      </c>
      <c r="T79" s="31">
        <f>SUM(R79:S79)</f>
        <v>89</v>
      </c>
      <c r="U79" s="47">
        <f>10+10+10+9+9</f>
        <v>48</v>
      </c>
      <c r="V79" s="46">
        <f>10+10+9+9+8</f>
        <v>46</v>
      </c>
      <c r="W79" s="31">
        <f>SUM(U79:V79)</f>
        <v>94</v>
      </c>
      <c r="X79" s="35">
        <f>SUM(H79+K79+N79+Q79+T79+W79)</f>
        <v>553</v>
      </c>
      <c r="Y79" s="49">
        <v>16</v>
      </c>
    </row>
    <row r="80" spans="1:25" ht="13.5">
      <c r="A80" s="37">
        <v>17</v>
      </c>
      <c r="B80" s="38">
        <v>140701</v>
      </c>
      <c r="C80" s="100" t="s">
        <v>58</v>
      </c>
      <c r="D80" s="108" t="s">
        <v>59</v>
      </c>
      <c r="E80" s="40">
        <v>1988</v>
      </c>
      <c r="F80" s="50">
        <f>10+9+9+9+7</f>
        <v>44</v>
      </c>
      <c r="G80" s="43">
        <f>10+10+10+9+9</f>
        <v>48</v>
      </c>
      <c r="H80" s="31">
        <f>SUM(F80:G80)</f>
        <v>92</v>
      </c>
      <c r="I80" s="44">
        <f>10+10+9+9+8</f>
        <v>46</v>
      </c>
      <c r="J80" s="43">
        <f>10+9+9+8+7</f>
        <v>43</v>
      </c>
      <c r="K80" s="31">
        <f>SUM(I80:J80)</f>
        <v>89</v>
      </c>
      <c r="L80" s="45">
        <f>10+9+9+9+9</f>
        <v>46</v>
      </c>
      <c r="M80" s="46">
        <f>10+10+9+9+8</f>
        <v>46</v>
      </c>
      <c r="N80" s="31">
        <f>SUM(L80:M80)</f>
        <v>92</v>
      </c>
      <c r="O80" s="47">
        <f>10+10+10+10+8</f>
        <v>48</v>
      </c>
      <c r="P80" s="46">
        <f>10+10+9+9+9</f>
        <v>47</v>
      </c>
      <c r="Q80" s="31">
        <f>SUM(O80:P80)</f>
        <v>95</v>
      </c>
      <c r="R80" s="47">
        <f>10+9+9+9+8</f>
        <v>45</v>
      </c>
      <c r="S80" s="46">
        <f>10+10+10+9+9</f>
        <v>48</v>
      </c>
      <c r="T80" s="31">
        <f>SUM(R80:S80)</f>
        <v>93</v>
      </c>
      <c r="U80" s="47">
        <f>10+9+9+9+8</f>
        <v>45</v>
      </c>
      <c r="V80" s="46">
        <f>10+9+9+8+8</f>
        <v>44</v>
      </c>
      <c r="W80" s="31">
        <f>SUM(U80:V80)</f>
        <v>89</v>
      </c>
      <c r="X80" s="35">
        <f>SUM(H80+K80+N80+Q80+T80+W80)</f>
        <v>550</v>
      </c>
      <c r="Y80" s="49">
        <v>9</v>
      </c>
    </row>
    <row r="81" spans="1:25" ht="13.5">
      <c r="A81" s="37">
        <v>9</v>
      </c>
      <c r="B81" s="38">
        <v>140569</v>
      </c>
      <c r="C81" s="100" t="s">
        <v>64</v>
      </c>
      <c r="D81" s="113" t="s">
        <v>65</v>
      </c>
      <c r="E81" s="113">
        <v>1984</v>
      </c>
      <c r="F81" s="50">
        <f>10+10+10+10+10</f>
        <v>50</v>
      </c>
      <c r="G81" s="43">
        <f>10+9+9+9+8</f>
        <v>45</v>
      </c>
      <c r="H81" s="31">
        <f>SUM(F81:G81)</f>
        <v>95</v>
      </c>
      <c r="I81" s="44">
        <f>10+10+9+8+7</f>
        <v>44</v>
      </c>
      <c r="J81" s="43">
        <f>10+9+9+9+7</f>
        <v>44</v>
      </c>
      <c r="K81" s="31">
        <f>SUM(I81:J81)</f>
        <v>88</v>
      </c>
      <c r="L81" s="45">
        <f>10+9+9+9+9</f>
        <v>46</v>
      </c>
      <c r="M81" s="46">
        <f>10+10+9+9+8</f>
        <v>46</v>
      </c>
      <c r="N81" s="31">
        <f>SUM(L81:M81)</f>
        <v>92</v>
      </c>
      <c r="O81" s="47">
        <f>10+9+9+9+8</f>
        <v>45</v>
      </c>
      <c r="P81" s="46">
        <f>10+10+10+9+9</f>
        <v>48</v>
      </c>
      <c r="Q81" s="31">
        <f>SUM(O81:P81)</f>
        <v>93</v>
      </c>
      <c r="R81" s="47">
        <f>10+9+9+8+7</f>
        <v>43</v>
      </c>
      <c r="S81" s="46">
        <f>10+9+9+9+8</f>
        <v>45</v>
      </c>
      <c r="T81" s="31">
        <f>SUM(R81:S81)</f>
        <v>88</v>
      </c>
      <c r="U81" s="47">
        <f>10+10+9+8+8</f>
        <v>45</v>
      </c>
      <c r="V81" s="46">
        <f>10+10+9+9+8</f>
        <v>46</v>
      </c>
      <c r="W81" s="31">
        <f>SUM(U81:V81)</f>
        <v>91</v>
      </c>
      <c r="X81" s="35">
        <f>SUM(H81+K81+N81+Q81+T81+W81)</f>
        <v>547</v>
      </c>
      <c r="Y81" s="49">
        <v>5</v>
      </c>
    </row>
    <row r="82" spans="1:25" ht="13.5">
      <c r="A82" s="37">
        <v>20</v>
      </c>
      <c r="B82" s="38">
        <v>140737</v>
      </c>
      <c r="C82" s="60" t="s">
        <v>62</v>
      </c>
      <c r="D82" s="108" t="s">
        <v>63</v>
      </c>
      <c r="E82" s="40">
        <v>1953</v>
      </c>
      <c r="F82" s="62">
        <f>10+9+9+9+9</f>
        <v>46</v>
      </c>
      <c r="G82" s="63">
        <f>10+10+9+9+9</f>
        <v>47</v>
      </c>
      <c r="H82" s="31">
        <f>SUM(F82:G82)</f>
        <v>93</v>
      </c>
      <c r="I82" s="64">
        <f>9+9+9+8+8</f>
        <v>43</v>
      </c>
      <c r="J82" s="63">
        <f>9+9+9+8+7</f>
        <v>42</v>
      </c>
      <c r="K82" s="31">
        <f>SUM(I82:J82)</f>
        <v>85</v>
      </c>
      <c r="L82" s="45">
        <f>10+9+9+9+8</f>
        <v>45</v>
      </c>
      <c r="M82" s="46">
        <f>10+10+8+8+7</f>
        <v>43</v>
      </c>
      <c r="N82" s="31">
        <f>SUM(L82:M82)</f>
        <v>88</v>
      </c>
      <c r="O82" s="47">
        <f>10+10+10+10+9</f>
        <v>49</v>
      </c>
      <c r="P82" s="46">
        <f>10+10+9+9+8</f>
        <v>46</v>
      </c>
      <c r="Q82" s="31">
        <f>SUM(O82:P82)</f>
        <v>95</v>
      </c>
      <c r="R82" s="47">
        <f>9+9+9+9+9</f>
        <v>45</v>
      </c>
      <c r="S82" s="46">
        <f>10+10+10+10+8</f>
        <v>48</v>
      </c>
      <c r="T82" s="31">
        <f>SUM(R82:S82)</f>
        <v>93</v>
      </c>
      <c r="U82" s="47">
        <f>10+10+9+9+8</f>
        <v>46</v>
      </c>
      <c r="V82" s="46">
        <f>10+10+10+9+8</f>
        <v>47</v>
      </c>
      <c r="W82" s="31">
        <f>SUM(U82:V82)</f>
        <v>93</v>
      </c>
      <c r="X82" s="35">
        <f>SUM(H82+K82+N82+Q82+T82+W82)</f>
        <v>547</v>
      </c>
      <c r="Y82" s="49">
        <v>7</v>
      </c>
    </row>
    <row r="83" spans="1:25" ht="13.5">
      <c r="A83" s="37">
        <v>16</v>
      </c>
      <c r="B83" s="38">
        <v>140689</v>
      </c>
      <c r="C83" s="100" t="s">
        <v>68</v>
      </c>
      <c r="D83" s="108" t="s">
        <v>69</v>
      </c>
      <c r="E83" s="40">
        <v>1935</v>
      </c>
      <c r="F83" s="66">
        <f>10+9+9+8+7</f>
        <v>43</v>
      </c>
      <c r="G83" s="46">
        <f>9+8+8+8+6</f>
        <v>39</v>
      </c>
      <c r="H83" s="31">
        <f>SUM(F83:G83)</f>
        <v>82</v>
      </c>
      <c r="I83" s="47">
        <f>10+10+9+9+8</f>
        <v>46</v>
      </c>
      <c r="J83" s="46">
        <f>10+10+10+9+9</f>
        <v>48</v>
      </c>
      <c r="K83" s="31">
        <f>SUM(I83:J83)</f>
        <v>94</v>
      </c>
      <c r="L83" s="45">
        <f>10+10+9+9+7</f>
        <v>45</v>
      </c>
      <c r="M83" s="46">
        <f>10+10+10+9+9</f>
        <v>48</v>
      </c>
      <c r="N83" s="31">
        <f>SUM(L83:M83)</f>
        <v>93</v>
      </c>
      <c r="O83" s="47">
        <f>10+9+9+9+7</f>
        <v>44</v>
      </c>
      <c r="P83" s="46">
        <f>10+10+9+9+8</f>
        <v>46</v>
      </c>
      <c r="Q83" s="31">
        <f>SUM(O83:P83)</f>
        <v>90</v>
      </c>
      <c r="R83" s="47">
        <f>9+9+9+9+8</f>
        <v>44</v>
      </c>
      <c r="S83" s="46">
        <f>10+10+9+9+9</f>
        <v>47</v>
      </c>
      <c r="T83" s="31">
        <f>SUM(R83:S83)</f>
        <v>91</v>
      </c>
      <c r="U83" s="47">
        <f>10+9+9+9+8</f>
        <v>45</v>
      </c>
      <c r="V83" s="46">
        <f>10+10+10+10+8</f>
        <v>48</v>
      </c>
      <c r="W83" s="31">
        <f>SUM(U83:V83)</f>
        <v>93</v>
      </c>
      <c r="X83" s="35">
        <f>SUM(H83+K83+N83+Q83+T83+W83)</f>
        <v>543</v>
      </c>
      <c r="Y83" s="49">
        <v>5</v>
      </c>
    </row>
    <row r="84" spans="1:25" ht="13.5">
      <c r="A84" s="24">
        <v>1</v>
      </c>
      <c r="B84" s="25">
        <v>140449</v>
      </c>
      <c r="C84" s="100" t="s">
        <v>72</v>
      </c>
      <c r="D84" s="106" t="s">
        <v>73</v>
      </c>
      <c r="E84" s="40">
        <v>1965</v>
      </c>
      <c r="F84" s="29">
        <f>9+9+9+8+8</f>
        <v>43</v>
      </c>
      <c r="G84" s="30">
        <f>9+9+9+9+8</f>
        <v>44</v>
      </c>
      <c r="H84" s="31">
        <f>SUM(F84:G84)</f>
        <v>87</v>
      </c>
      <c r="I84" s="32">
        <f>10+10+10+10+9</f>
        <v>49</v>
      </c>
      <c r="J84" s="30">
        <f>10+10+10+10+8</f>
        <v>48</v>
      </c>
      <c r="K84" s="31">
        <f>SUM(I84:J84)</f>
        <v>97</v>
      </c>
      <c r="L84" s="12">
        <f>10+9+9+8+8</f>
        <v>44</v>
      </c>
      <c r="M84" s="33">
        <f>10+10+10+8+8</f>
        <v>46</v>
      </c>
      <c r="N84" s="31">
        <f>SUM(L84:M84)</f>
        <v>90</v>
      </c>
      <c r="O84" s="34">
        <f>10+9+9+9+8</f>
        <v>45</v>
      </c>
      <c r="P84" s="33">
        <f>10+10+8+8+8</f>
        <v>44</v>
      </c>
      <c r="Q84" s="31">
        <f>SUM(O84:P84)</f>
        <v>89</v>
      </c>
      <c r="R84" s="34">
        <f>10+10+10+9+9</f>
        <v>48</v>
      </c>
      <c r="S84" s="33">
        <f>10+9+9+9+9</f>
        <v>46</v>
      </c>
      <c r="T84" s="31">
        <f>SUM(R84:S84)</f>
        <v>94</v>
      </c>
      <c r="U84" s="34">
        <f>10+10+9+8+7</f>
        <v>44</v>
      </c>
      <c r="V84" s="33">
        <f>10+9+8+7+6</f>
        <v>40</v>
      </c>
      <c r="W84" s="31">
        <f>SUM(U84:V84)</f>
        <v>84</v>
      </c>
      <c r="X84" s="35">
        <f>SUM(H84+K84+N84+Q84+T84+W84)</f>
        <v>541</v>
      </c>
      <c r="Y84" s="36">
        <v>9</v>
      </c>
    </row>
    <row r="85" spans="1:25" ht="13.5">
      <c r="A85" s="37">
        <v>12</v>
      </c>
      <c r="B85" s="38">
        <v>140629</v>
      </c>
      <c r="C85" s="60" t="s">
        <v>78</v>
      </c>
      <c r="D85" s="111" t="s">
        <v>79</v>
      </c>
      <c r="E85" s="52">
        <v>1968</v>
      </c>
      <c r="F85" s="50">
        <f>10+9+9+8+7</f>
        <v>43</v>
      </c>
      <c r="G85" s="43">
        <f>10+8+8+8+8</f>
        <v>42</v>
      </c>
      <c r="H85" s="31">
        <f>SUM(F85:G85)</f>
        <v>85</v>
      </c>
      <c r="I85" s="44">
        <f>10+9+9+9+8</f>
        <v>45</v>
      </c>
      <c r="J85" s="43">
        <f>10+10+9+9+9</f>
        <v>47</v>
      </c>
      <c r="K85" s="31">
        <f>SUM(I85:J85)</f>
        <v>92</v>
      </c>
      <c r="L85" s="45">
        <f>10+9+9+9+9</f>
        <v>46</v>
      </c>
      <c r="M85" s="46">
        <f>9+9+9+8+7</f>
        <v>42</v>
      </c>
      <c r="N85" s="31">
        <f>SUM(L85:M85)</f>
        <v>88</v>
      </c>
      <c r="O85" s="47">
        <f>10+9+8+8+8</f>
        <v>43</v>
      </c>
      <c r="P85" s="46">
        <f>10+9+9+9+9</f>
        <v>46</v>
      </c>
      <c r="Q85" s="31">
        <f>SUM(O85:P85)</f>
        <v>89</v>
      </c>
      <c r="R85" s="47">
        <f>9+9+8+8+7</f>
        <v>41</v>
      </c>
      <c r="S85" s="46">
        <f>10+10+9+9+9</f>
        <v>47</v>
      </c>
      <c r="T85" s="31">
        <f>SUM(R85:S85)</f>
        <v>88</v>
      </c>
      <c r="U85" s="47">
        <f>10+9+9+9+8</f>
        <v>45</v>
      </c>
      <c r="V85" s="46">
        <f>10+10+9+9+6</f>
        <v>44</v>
      </c>
      <c r="W85" s="31">
        <f>SUM(U85:V85)</f>
        <v>89</v>
      </c>
      <c r="X85" s="35">
        <f>SUM(H85+K85+N85+Q85+T85+W85)</f>
        <v>531</v>
      </c>
      <c r="Y85" s="49">
        <v>3</v>
      </c>
    </row>
    <row r="86" spans="1:25" ht="13.5">
      <c r="A86" s="37">
        <v>10</v>
      </c>
      <c r="B86" s="38">
        <v>140589</v>
      </c>
      <c r="C86" s="100" t="s">
        <v>84</v>
      </c>
      <c r="D86" s="111" t="s">
        <v>85</v>
      </c>
      <c r="E86" s="52">
        <v>1962</v>
      </c>
      <c r="F86" s="50">
        <f>9+9+9+8+6</f>
        <v>41</v>
      </c>
      <c r="G86" s="43">
        <f>10+10+9+6+7</f>
        <v>42</v>
      </c>
      <c r="H86" s="31">
        <f>SUM(F86:G86)</f>
        <v>83</v>
      </c>
      <c r="I86" s="44">
        <f>9+9+9+8+8</f>
        <v>43</v>
      </c>
      <c r="J86" s="43">
        <f>10+9+9+8+7</f>
        <v>43</v>
      </c>
      <c r="K86" s="31">
        <f>SUM(I86:J86)</f>
        <v>86</v>
      </c>
      <c r="L86" s="45">
        <f>9+9+8+8+8</f>
        <v>42</v>
      </c>
      <c r="M86" s="46">
        <f>10+9+9+8+7</f>
        <v>43</v>
      </c>
      <c r="N86" s="31">
        <f>SUM(L86:M86)</f>
        <v>85</v>
      </c>
      <c r="O86" s="47">
        <f>10+10+9+9+8</f>
        <v>46</v>
      </c>
      <c r="P86" s="46">
        <f>9+9+9+9+8</f>
        <v>44</v>
      </c>
      <c r="Q86" s="31">
        <f>SUM(O86:P86)</f>
        <v>90</v>
      </c>
      <c r="R86" s="47">
        <f>10+9+8+8+8</f>
        <v>43</v>
      </c>
      <c r="S86" s="46">
        <f>10+10+9+9+8</f>
        <v>46</v>
      </c>
      <c r="T86" s="31">
        <f>SUM(R86:S86)</f>
        <v>89</v>
      </c>
      <c r="U86" s="47">
        <f>10+9+9+8+7</f>
        <v>43</v>
      </c>
      <c r="V86" s="46">
        <f>9+9+9+8+8</f>
        <v>43</v>
      </c>
      <c r="W86" s="31">
        <f>SUM(U86:V86)</f>
        <v>86</v>
      </c>
      <c r="X86" s="35">
        <f>SUM(H86+K86+N86+Q86+T86+W86)</f>
        <v>519</v>
      </c>
      <c r="Y86" s="49">
        <v>1</v>
      </c>
    </row>
    <row r="87" spans="1:25" ht="13.5">
      <c r="A87" s="37">
        <v>18</v>
      </c>
      <c r="B87" s="38">
        <v>140713</v>
      </c>
      <c r="C87" s="39" t="s">
        <v>90</v>
      </c>
      <c r="D87" s="106" t="s">
        <v>91</v>
      </c>
      <c r="E87" s="41">
        <v>1979</v>
      </c>
      <c r="F87" s="50">
        <f>10+9+9+8+8</f>
        <v>44</v>
      </c>
      <c r="G87" s="43">
        <f>10+9+8+8+6</f>
        <v>41</v>
      </c>
      <c r="H87" s="31">
        <f>SUM(F87:G87)</f>
        <v>85</v>
      </c>
      <c r="I87" s="44">
        <f>10+9+8+7+6</f>
        <v>40</v>
      </c>
      <c r="J87" s="43">
        <f>10+10+8+7+6</f>
        <v>41</v>
      </c>
      <c r="K87" s="31">
        <f>SUM(I87:J87)</f>
        <v>81</v>
      </c>
      <c r="L87" s="45">
        <f>9+9+8+8+8</f>
        <v>42</v>
      </c>
      <c r="M87" s="46">
        <f>10+9+8+7+7</f>
        <v>41</v>
      </c>
      <c r="N87" s="31">
        <f>SUM(L87:M87)</f>
        <v>83</v>
      </c>
      <c r="O87" s="47">
        <f>10+10+10+9+8</f>
        <v>47</v>
      </c>
      <c r="P87" s="46">
        <f>9+9+9+9+7</f>
        <v>43</v>
      </c>
      <c r="Q87" s="31">
        <f>SUM(O87:P87)</f>
        <v>90</v>
      </c>
      <c r="R87" s="47">
        <f>10+10+10+8+7</f>
        <v>45</v>
      </c>
      <c r="S87" s="46">
        <f>10+10+9+9+9</f>
        <v>47</v>
      </c>
      <c r="T87" s="31">
        <f>SUM(R87:S87)</f>
        <v>92</v>
      </c>
      <c r="U87" s="47">
        <f>10+10+7+7+7</f>
        <v>41</v>
      </c>
      <c r="V87" s="46">
        <f>9+9+8+8+7</f>
        <v>41</v>
      </c>
      <c r="W87" s="31">
        <f>SUM(U87:V87)</f>
        <v>82</v>
      </c>
      <c r="X87" s="35">
        <f>SUM(H87+K87+N87+Q87+T87+W87)</f>
        <v>513</v>
      </c>
      <c r="Y87" s="49">
        <v>6</v>
      </c>
    </row>
    <row r="88" spans="1:25" ht="13.5">
      <c r="A88" s="37">
        <v>19</v>
      </c>
      <c r="B88" s="38">
        <v>140725</v>
      </c>
      <c r="C88" s="60" t="s">
        <v>92</v>
      </c>
      <c r="D88" s="118" t="s">
        <v>93</v>
      </c>
      <c r="E88" s="40">
        <v>1955</v>
      </c>
      <c r="F88" s="75">
        <f>9+9+9+8+8</f>
        <v>43</v>
      </c>
      <c r="G88" s="76">
        <f>9+9+9+8+8</f>
        <v>43</v>
      </c>
      <c r="H88" s="31">
        <v>86</v>
      </c>
      <c r="I88" s="78">
        <f>9+9+8+8+6</f>
        <v>40</v>
      </c>
      <c r="J88" s="76">
        <f>10+9+9+7+7</f>
        <v>42</v>
      </c>
      <c r="K88" s="31">
        <f>SUM(I88:J88)</f>
        <v>82</v>
      </c>
      <c r="L88" s="70">
        <f>9+9+8+7+7</f>
        <v>40</v>
      </c>
      <c r="M88" s="68">
        <f>10+10+8+8+6</f>
        <v>42</v>
      </c>
      <c r="N88" s="31">
        <v>82</v>
      </c>
      <c r="O88" s="69">
        <f>10+10+9+9+7</f>
        <v>45</v>
      </c>
      <c r="P88" s="68">
        <f>10+9+8+8+8</f>
        <v>43</v>
      </c>
      <c r="Q88" s="31">
        <f>SUM(O88:P88)</f>
        <v>88</v>
      </c>
      <c r="R88" s="69">
        <f>10+9+9+8+8</f>
        <v>44</v>
      </c>
      <c r="S88" s="68">
        <f>10+8+8+8+7</f>
        <v>41</v>
      </c>
      <c r="T88" s="31">
        <f>SUM(R88:S88)</f>
        <v>85</v>
      </c>
      <c r="U88" s="69">
        <f>10+10+9+8+6</f>
        <v>43</v>
      </c>
      <c r="V88" s="68">
        <f>10+10+9+9+7</f>
        <v>45</v>
      </c>
      <c r="W88" s="31">
        <f>SUM(U88:V88)</f>
        <v>88</v>
      </c>
      <c r="X88" s="35">
        <f>SUM(H88+K88+N88+Q88+T88+W88)</f>
        <v>511</v>
      </c>
      <c r="Y88" s="49">
        <v>6</v>
      </c>
    </row>
    <row r="89" spans="1:25" ht="13.5">
      <c r="A89" s="37">
        <v>11</v>
      </c>
      <c r="B89" s="38">
        <v>140609</v>
      </c>
      <c r="C89" s="60" t="s">
        <v>98</v>
      </c>
      <c r="D89" s="108" t="s">
        <v>99</v>
      </c>
      <c r="E89" s="40">
        <v>1950</v>
      </c>
      <c r="F89" s="75">
        <f>9+9+9+9+6</f>
        <v>42</v>
      </c>
      <c r="G89" s="76">
        <f>10+9+8+8+7</f>
        <v>42</v>
      </c>
      <c r="H89" s="31">
        <f>SUM(F89:G89)</f>
        <v>84</v>
      </c>
      <c r="I89" s="78">
        <f>8+8+8+7+6</f>
        <v>37</v>
      </c>
      <c r="J89" s="76">
        <f>9+8+9+7+7</f>
        <v>40</v>
      </c>
      <c r="K89" s="31">
        <f>SUM(I89:J89)</f>
        <v>77</v>
      </c>
      <c r="L89" s="70">
        <f>10+9+8+8+7</f>
        <v>42</v>
      </c>
      <c r="M89" s="68">
        <f>10+9+8+8+7</f>
        <v>42</v>
      </c>
      <c r="N89" s="31">
        <f>SUM(L89:M89)</f>
        <v>84</v>
      </c>
      <c r="O89" s="69">
        <f>10+10+10+10+9</f>
        <v>49</v>
      </c>
      <c r="P89" s="68">
        <f>9+9+7+6+6</f>
        <v>37</v>
      </c>
      <c r="Q89" s="31">
        <f>SUM(O89:P89)</f>
        <v>86</v>
      </c>
      <c r="R89" s="69">
        <f>10+8+8+6+6</f>
        <v>38</v>
      </c>
      <c r="S89" s="68">
        <f>10+9+8+7+6</f>
        <v>40</v>
      </c>
      <c r="T89" s="31">
        <f>SUM(R89:S89)</f>
        <v>78</v>
      </c>
      <c r="U89" s="69">
        <f>10+9+9+8+7</f>
        <v>43</v>
      </c>
      <c r="V89" s="68">
        <f>10+10+9+9+8</f>
        <v>46</v>
      </c>
      <c r="W89" s="31">
        <f>SUM(U89:V89)</f>
        <v>89</v>
      </c>
      <c r="X89" s="35">
        <f>SUM(H89+K89+N89+Q89+T89+W89)</f>
        <v>498</v>
      </c>
      <c r="Y89" s="49">
        <v>3</v>
      </c>
    </row>
    <row r="90" spans="1:25" ht="13.5">
      <c r="A90" s="37">
        <v>14</v>
      </c>
      <c r="B90" s="59">
        <v>140649</v>
      </c>
      <c r="C90" s="60" t="s">
        <v>100</v>
      </c>
      <c r="D90" s="108" t="s">
        <v>101</v>
      </c>
      <c r="E90" s="40">
        <v>1952</v>
      </c>
      <c r="F90" s="67">
        <f>10+10+9+8+7</f>
        <v>44</v>
      </c>
      <c r="G90" s="68">
        <f>10+9+7+7+6</f>
        <v>39</v>
      </c>
      <c r="H90" s="31">
        <f>SUM(F90:G90)</f>
        <v>83</v>
      </c>
      <c r="I90" s="69">
        <f>8+8+8+7+7</f>
        <v>38</v>
      </c>
      <c r="J90" s="68">
        <f>9+8+8+7+7</f>
        <v>39</v>
      </c>
      <c r="K90" s="31">
        <f>SUM(I90:J90)</f>
        <v>77</v>
      </c>
      <c r="L90" s="70">
        <f>10+9+8+7+6</f>
        <v>40</v>
      </c>
      <c r="M90" s="68">
        <f>9+9+8+8+6</f>
        <v>40</v>
      </c>
      <c r="N90" s="31">
        <f>SUM(L90:M90)</f>
        <v>80</v>
      </c>
      <c r="O90" s="69">
        <f>10+9+8+8+8</f>
        <v>43</v>
      </c>
      <c r="P90" s="68">
        <f>10+8+8+7+6</f>
        <v>39</v>
      </c>
      <c r="Q90" s="31">
        <f>SUM(O90:P90)</f>
        <v>82</v>
      </c>
      <c r="R90" s="69">
        <f>10+9+8+8+7</f>
        <v>42</v>
      </c>
      <c r="S90" s="68">
        <f>9+9+8+8+7</f>
        <v>41</v>
      </c>
      <c r="T90" s="31">
        <f>SUM(R90:S90)</f>
        <v>83</v>
      </c>
      <c r="U90" s="69">
        <f>10+10+10+9+9</f>
        <v>48</v>
      </c>
      <c r="V90" s="68">
        <f>9+8+8+7+6</f>
        <v>38</v>
      </c>
      <c r="W90" s="31">
        <f>SUM(U90:V90)</f>
        <v>86</v>
      </c>
      <c r="X90" s="35">
        <f>SUM(H90+K90+N90+Q90+T90+W90)</f>
        <v>491</v>
      </c>
      <c r="Y90" s="49">
        <v>4</v>
      </c>
    </row>
    <row r="91" spans="1:25" ht="13.5">
      <c r="A91" s="37">
        <v>6</v>
      </c>
      <c r="B91" s="38">
        <v>140509</v>
      </c>
      <c r="C91" s="100" t="s">
        <v>102</v>
      </c>
      <c r="D91" s="108" t="s">
        <v>103</v>
      </c>
      <c r="E91" s="40">
        <v>1952</v>
      </c>
      <c r="F91" s="66">
        <f>9+7+7+7+6</f>
        <v>36</v>
      </c>
      <c r="G91" s="63">
        <v>38</v>
      </c>
      <c r="H91" s="31">
        <f>SUM(F91:G91)</f>
        <v>74</v>
      </c>
      <c r="I91" s="64">
        <v>43</v>
      </c>
      <c r="J91" s="63">
        <f>9+9+9+9+7</f>
        <v>43</v>
      </c>
      <c r="K91" s="31">
        <f>SUM(I91:J91)</f>
        <v>86</v>
      </c>
      <c r="L91" s="45">
        <f>10+9+8+6+6</f>
        <v>39</v>
      </c>
      <c r="M91" s="46">
        <f>9+8+8+8+7</f>
        <v>40</v>
      </c>
      <c r="N91" s="31">
        <f>SUM(L91:M91)</f>
        <v>79</v>
      </c>
      <c r="O91" s="47">
        <f>10+9+7+7+6</f>
        <v>39</v>
      </c>
      <c r="P91" s="46">
        <f>9+8+7+7+6</f>
        <v>37</v>
      </c>
      <c r="Q91" s="31">
        <f>SUM(O91:P91)</f>
        <v>76</v>
      </c>
      <c r="R91" s="47">
        <f>10+9+9+8+8</f>
        <v>44</v>
      </c>
      <c r="S91" s="46">
        <f>9+9+8+8+7</f>
        <v>41</v>
      </c>
      <c r="T91" s="31">
        <f>SUM(R91:S91)</f>
        <v>85</v>
      </c>
      <c r="U91" s="47">
        <f>10+8+7+6+6</f>
        <v>37</v>
      </c>
      <c r="V91" s="46">
        <f>10+9+8+8+8</f>
        <v>43</v>
      </c>
      <c r="W91" s="31">
        <f>SUM(U91:V91)</f>
        <v>80</v>
      </c>
      <c r="X91" s="35">
        <f>SUM(H91+K91+N91+Q91+T91+W91)</f>
        <v>480</v>
      </c>
      <c r="Y91" s="49">
        <v>2</v>
      </c>
    </row>
    <row r="92" spans="1:25" ht="13.5">
      <c r="A92" s="71">
        <v>4</v>
      </c>
      <c r="B92" s="38">
        <v>140621</v>
      </c>
      <c r="C92" s="100" t="s">
        <v>144</v>
      </c>
      <c r="D92" s="108" t="s">
        <v>145</v>
      </c>
      <c r="E92" s="40">
        <v>1974</v>
      </c>
      <c r="F92" s="50">
        <f>10+9+9+8+7</f>
        <v>43</v>
      </c>
      <c r="G92" s="43">
        <f>10+9+9+8+8</f>
        <v>44</v>
      </c>
      <c r="H92" s="31">
        <f>SUM(F92:G92)</f>
        <v>87</v>
      </c>
      <c r="I92" s="44">
        <f>10+10+10+9+9</f>
        <v>48</v>
      </c>
      <c r="J92" s="43">
        <f>10+10+9+9+8</f>
        <v>46</v>
      </c>
      <c r="K92" s="31">
        <f>SUM(I92:J92)</f>
        <v>94</v>
      </c>
      <c r="L92" s="47">
        <f>10+10+10+9+9</f>
        <v>48</v>
      </c>
      <c r="M92" s="46">
        <f>10+9+9+8+7</f>
        <v>43</v>
      </c>
      <c r="N92" s="31">
        <f>SUM(L92:M92)</f>
        <v>91</v>
      </c>
      <c r="O92" s="47">
        <f>10+10+9+9+7</f>
        <v>45</v>
      </c>
      <c r="P92" s="46">
        <f>10+10+9+8+8</f>
        <v>45</v>
      </c>
      <c r="Q92" s="31">
        <f>SUM(O92:P92)</f>
        <v>90</v>
      </c>
      <c r="R92" s="47"/>
      <c r="S92" s="46"/>
      <c r="T92" s="31">
        <f>SUM(R92:S92)</f>
        <v>0</v>
      </c>
      <c r="U92" s="47"/>
      <c r="V92" s="46"/>
      <c r="W92" s="31">
        <f>SUM(U92:V92)</f>
        <v>0</v>
      </c>
      <c r="X92" s="35">
        <f>SUM(H92+K92+N92+Q92+T92+W92)</f>
        <v>362</v>
      </c>
      <c r="Y92" s="49">
        <v>8</v>
      </c>
    </row>
    <row r="93" spans="1:25" ht="13.5">
      <c r="A93" s="71">
        <v>21</v>
      </c>
      <c r="B93" s="38">
        <v>140661</v>
      </c>
      <c r="C93" s="100" t="s">
        <v>109</v>
      </c>
      <c r="D93" s="108" t="s">
        <v>110</v>
      </c>
      <c r="E93" s="40">
        <v>1998</v>
      </c>
      <c r="F93" s="50">
        <f>10+10+8+8+7</f>
        <v>43</v>
      </c>
      <c r="G93" s="43">
        <f>10+8+8+8+8</f>
        <v>42</v>
      </c>
      <c r="H93" s="31">
        <f>SUM(F93:G93)</f>
        <v>85</v>
      </c>
      <c r="I93" s="44">
        <f>9+9+8+7+9</f>
        <v>42</v>
      </c>
      <c r="J93" s="43">
        <f>10+10+9+9+8</f>
        <v>46</v>
      </c>
      <c r="K93" s="31">
        <f>SUM(I93:J93)</f>
        <v>88</v>
      </c>
      <c r="L93" s="47">
        <f>9+9+8+8+7</f>
        <v>41</v>
      </c>
      <c r="M93" s="46">
        <f>10+10+10+10+9</f>
        <v>49</v>
      </c>
      <c r="N93" s="31">
        <f>SUM(L93:M93)</f>
        <v>90</v>
      </c>
      <c r="O93" s="47">
        <f>9+9+8+8+7</f>
        <v>41</v>
      </c>
      <c r="P93" s="46">
        <f>10+9+9+8+8</f>
        <v>44</v>
      </c>
      <c r="Q93" s="31">
        <f>SUM(O93:P93)</f>
        <v>85</v>
      </c>
      <c r="R93" s="47"/>
      <c r="S93" s="46"/>
      <c r="T93" s="31">
        <f>SUM(R93:S93)</f>
        <v>0</v>
      </c>
      <c r="U93" s="47"/>
      <c r="V93" s="46"/>
      <c r="W93" s="31">
        <f>SUM(U93:V93)</f>
        <v>0</v>
      </c>
      <c r="X93" s="35">
        <f>SUM(H93+K93+N93+Q93+T93+W93)</f>
        <v>348</v>
      </c>
      <c r="Y93" s="49">
        <v>4</v>
      </c>
    </row>
    <row r="94" spans="1:25" ht="13.5">
      <c r="A94" s="37">
        <v>13</v>
      </c>
      <c r="B94" s="59">
        <v>140641</v>
      </c>
      <c r="C94" s="60" t="s">
        <v>111</v>
      </c>
      <c r="D94" s="108" t="s">
        <v>112</v>
      </c>
      <c r="E94" s="40">
        <v>1999</v>
      </c>
      <c r="F94" s="50">
        <f>10+9+9+9+7</f>
        <v>44</v>
      </c>
      <c r="G94" s="43">
        <f>10+8+8+8+8</f>
        <v>42</v>
      </c>
      <c r="H94" s="31">
        <f>SUM(F94:G94)</f>
        <v>86</v>
      </c>
      <c r="I94" s="44">
        <f>9+9+9+8+8</f>
        <v>43</v>
      </c>
      <c r="J94" s="43">
        <f>10+10+9+9+6</f>
        <v>44</v>
      </c>
      <c r="K94" s="31">
        <f>SUM(I94:J94)</f>
        <v>87</v>
      </c>
      <c r="L94" s="45">
        <f>10+9+9+8+8</f>
        <v>44</v>
      </c>
      <c r="M94" s="46">
        <f>10+9+9+9+9</f>
        <v>46</v>
      </c>
      <c r="N94" s="31">
        <f>SUM(L94:M94)</f>
        <v>90</v>
      </c>
      <c r="O94" s="47">
        <f>9+9+8+8+8</f>
        <v>42</v>
      </c>
      <c r="P94" s="46">
        <f>9+9+9+8+8</f>
        <v>43</v>
      </c>
      <c r="Q94" s="31">
        <f>SUM(O94:P94)</f>
        <v>85</v>
      </c>
      <c r="R94" s="47"/>
      <c r="S94" s="46"/>
      <c r="T94" s="31">
        <f>SUM(R94:S94)</f>
        <v>0</v>
      </c>
      <c r="U94" s="47"/>
      <c r="V94" s="46"/>
      <c r="W94" s="31">
        <f>SUM(U94:V94)</f>
        <v>0</v>
      </c>
      <c r="X94" s="35">
        <f>SUM(H94+K94+N94+Q94+T94+W94)</f>
        <v>348</v>
      </c>
      <c r="Y94" s="49">
        <v>2</v>
      </c>
    </row>
    <row r="95" spans="1:25" ht="13.5">
      <c r="A95" s="81">
        <v>3</v>
      </c>
      <c r="B95" s="248">
        <v>140601</v>
      </c>
      <c r="C95" s="107" t="s">
        <v>134</v>
      </c>
      <c r="D95" s="84" t="s">
        <v>135</v>
      </c>
      <c r="E95" s="84">
        <v>2002</v>
      </c>
      <c r="F95" s="239">
        <f>9+7+7+6+6</f>
        <v>35</v>
      </c>
      <c r="G95" s="240">
        <f>10+7+6+5+4</f>
        <v>32</v>
      </c>
      <c r="H95" s="88">
        <f>SUM(F95:G95)</f>
        <v>67</v>
      </c>
      <c r="I95" s="241">
        <f>9+9+8+7+5</f>
        <v>38</v>
      </c>
      <c r="J95" s="240">
        <f>9+9+9+7+6</f>
        <v>40</v>
      </c>
      <c r="K95" s="31">
        <f>SUM(I95:J95)</f>
        <v>78</v>
      </c>
      <c r="L95" s="242">
        <f>7+6+6+5+2</f>
        <v>26</v>
      </c>
      <c r="M95" s="243">
        <f>8+8+7+7+6</f>
        <v>36</v>
      </c>
      <c r="N95" s="88">
        <f>SUM(L95:M95)</f>
        <v>62</v>
      </c>
      <c r="O95" s="244">
        <f>9+9+8+8+6</f>
        <v>40</v>
      </c>
      <c r="P95" s="243">
        <f>9+8+8+8+7</f>
        <v>40</v>
      </c>
      <c r="Q95" s="31">
        <f>SUM(O95:P95)</f>
        <v>80</v>
      </c>
      <c r="R95" s="244"/>
      <c r="S95" s="243"/>
      <c r="T95" s="31">
        <f>SUM(R95:S95)</f>
        <v>0</v>
      </c>
      <c r="U95" s="244"/>
      <c r="V95" s="243"/>
      <c r="W95" s="31">
        <f>SUM(U95:V95)</f>
        <v>0</v>
      </c>
      <c r="X95" s="35">
        <f>SUM(H95+K95+N95+Q95+T95+W95)</f>
        <v>287</v>
      </c>
      <c r="Y95" s="94"/>
    </row>
    <row r="96" spans="1:25" ht="22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8" spans="1:25" ht="22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2.5">
      <c r="A99" s="126" t="s">
        <v>208</v>
      </c>
      <c r="B99" s="126"/>
      <c r="C99" s="12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2.5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2.5">
      <c r="A101" s="123"/>
      <c r="B101" s="123"/>
      <c r="C101" s="12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</row>
    <row r="102" spans="1:25" ht="22.5">
      <c r="A102" s="2"/>
      <c r="B102" s="2"/>
      <c r="C102" s="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</row>
    <row r="103" spans="1:25" ht="22.5">
      <c r="A103" s="126"/>
      <c r="B103" s="2"/>
      <c r="C103" s="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</row>
    <row r="104" spans="1:25" ht="13.5">
      <c r="A104" s="127"/>
      <c r="B104" s="127"/>
      <c r="C104" s="127"/>
      <c r="D104" s="127"/>
      <c r="E104" s="127"/>
      <c r="F104" s="127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7"/>
      <c r="Y104" s="127"/>
    </row>
    <row r="105" spans="1:25" ht="13.5">
      <c r="A105" s="129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1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249"/>
      <c r="Y105" s="132"/>
    </row>
    <row r="106" spans="1:25" ht="13.5">
      <c r="A106" s="128"/>
      <c r="B106" s="111"/>
      <c r="C106" s="125"/>
      <c r="D106" s="111"/>
      <c r="E106" s="111"/>
      <c r="F106" s="111"/>
      <c r="G106" s="111"/>
      <c r="H106" s="133"/>
      <c r="I106" s="111"/>
      <c r="J106" s="111"/>
      <c r="K106" s="133"/>
      <c r="L106" s="127"/>
      <c r="M106" s="127"/>
      <c r="N106" s="133"/>
      <c r="O106" s="127"/>
      <c r="P106" s="127"/>
      <c r="Q106" s="133"/>
      <c r="R106" s="127"/>
      <c r="S106" s="127"/>
      <c r="T106" s="133"/>
      <c r="U106" s="127"/>
      <c r="V106" s="127"/>
      <c r="W106" s="133"/>
      <c r="X106" s="134"/>
      <c r="Y106" s="135"/>
    </row>
    <row r="107" spans="1:25" ht="13.5">
      <c r="A107" s="128"/>
      <c r="B107" s="136"/>
      <c r="C107" s="125"/>
      <c r="D107" s="111"/>
      <c r="E107" s="111"/>
      <c r="F107" s="111"/>
      <c r="G107" s="111"/>
      <c r="H107" s="133"/>
      <c r="I107" s="111"/>
      <c r="J107" s="111"/>
      <c r="K107" s="133"/>
      <c r="L107" s="127"/>
      <c r="M107" s="127"/>
      <c r="N107" s="133"/>
      <c r="O107" s="127"/>
      <c r="P107" s="127"/>
      <c r="Q107" s="133"/>
      <c r="R107" s="127"/>
      <c r="S107" s="127"/>
      <c r="T107" s="133"/>
      <c r="U107" s="127"/>
      <c r="V107" s="127"/>
      <c r="W107" s="133"/>
      <c r="X107" s="134"/>
      <c r="Y107" s="135"/>
    </row>
    <row r="108" spans="1:25" ht="13.5">
      <c r="A108" s="128"/>
      <c r="B108" s="136"/>
      <c r="C108" s="127"/>
      <c r="D108" s="111"/>
      <c r="E108" s="111"/>
      <c r="F108" s="111"/>
      <c r="G108" s="111"/>
      <c r="H108" s="133"/>
      <c r="I108" s="111"/>
      <c r="J108" s="111"/>
      <c r="K108" s="133"/>
      <c r="L108" s="127"/>
      <c r="M108" s="127"/>
      <c r="N108" s="133"/>
      <c r="O108" s="127"/>
      <c r="P108" s="127"/>
      <c r="Q108" s="133"/>
      <c r="R108" s="127"/>
      <c r="S108" s="127"/>
      <c r="T108" s="133"/>
      <c r="U108" s="127"/>
      <c r="V108" s="127"/>
      <c r="W108" s="133"/>
      <c r="X108" s="134"/>
      <c r="Y108" s="135"/>
    </row>
    <row r="109" spans="1:25" ht="13.5">
      <c r="A109" s="128"/>
      <c r="B109" s="136"/>
      <c r="C109" s="125"/>
      <c r="D109" s="111"/>
      <c r="E109" s="111"/>
      <c r="F109" s="111"/>
      <c r="G109" s="111"/>
      <c r="H109" s="133"/>
      <c r="I109" s="111"/>
      <c r="J109" s="111"/>
      <c r="K109" s="133"/>
      <c r="L109" s="127"/>
      <c r="M109" s="127"/>
      <c r="N109" s="133"/>
      <c r="O109" s="127"/>
      <c r="P109" s="127"/>
      <c r="Q109" s="133"/>
      <c r="R109" s="127"/>
      <c r="S109" s="127"/>
      <c r="T109" s="133"/>
      <c r="U109" s="127"/>
      <c r="V109" s="127"/>
      <c r="W109" s="133"/>
      <c r="X109" s="134"/>
      <c r="Y109" s="135"/>
    </row>
    <row r="110" spans="1:25" ht="13.5">
      <c r="A110" s="128"/>
      <c r="B110" s="136"/>
      <c r="C110" s="125"/>
      <c r="D110" s="111"/>
      <c r="E110" s="111"/>
      <c r="F110" s="111"/>
      <c r="G110" s="111"/>
      <c r="H110" s="133"/>
      <c r="I110" s="111"/>
      <c r="J110" s="111"/>
      <c r="K110" s="133"/>
      <c r="L110" s="127"/>
      <c r="M110" s="127"/>
      <c r="N110" s="133"/>
      <c r="O110" s="127"/>
      <c r="P110" s="127"/>
      <c r="Q110" s="133"/>
      <c r="R110" s="127"/>
      <c r="S110" s="127"/>
      <c r="T110" s="133"/>
      <c r="U110" s="127"/>
      <c r="V110" s="127"/>
      <c r="W110" s="133"/>
      <c r="X110" s="134"/>
      <c r="Y110" s="135"/>
    </row>
    <row r="111" spans="1:25" ht="13.5">
      <c r="A111" s="128"/>
      <c r="B111" s="95"/>
      <c r="C111" s="127"/>
      <c r="D111" s="111"/>
      <c r="E111" s="111"/>
      <c r="F111" s="111"/>
      <c r="G111" s="111"/>
      <c r="H111" s="133"/>
      <c r="I111" s="111"/>
      <c r="J111" s="111"/>
      <c r="K111" s="133"/>
      <c r="L111" s="127"/>
      <c r="M111" s="127"/>
      <c r="N111" s="133"/>
      <c r="O111" s="127"/>
      <c r="P111" s="127"/>
      <c r="Q111" s="133"/>
      <c r="R111" s="127"/>
      <c r="S111" s="127"/>
      <c r="T111" s="133"/>
      <c r="U111" s="127"/>
      <c r="V111" s="127"/>
      <c r="W111" s="133"/>
      <c r="X111" s="134"/>
      <c r="Y111" s="135"/>
    </row>
    <row r="112" spans="1:25" ht="13.5">
      <c r="A112" s="128"/>
      <c r="B112" s="136"/>
      <c r="C112" s="125"/>
      <c r="D112" s="111"/>
      <c r="E112" s="111"/>
      <c r="F112" s="111"/>
      <c r="G112" s="111"/>
      <c r="H112" s="133"/>
      <c r="I112" s="111"/>
      <c r="J112" s="111"/>
      <c r="K112" s="133"/>
      <c r="L112" s="127"/>
      <c r="M112" s="127"/>
      <c r="N112" s="133"/>
      <c r="O112" s="127"/>
      <c r="P112" s="127"/>
      <c r="Q112" s="133"/>
      <c r="R112" s="127"/>
      <c r="S112" s="127"/>
      <c r="T112" s="133"/>
      <c r="U112" s="127"/>
      <c r="V112" s="127"/>
      <c r="W112" s="133"/>
      <c r="X112" s="134"/>
      <c r="Y112" s="135"/>
    </row>
    <row r="113" spans="1:25" ht="13.5">
      <c r="A113" s="128"/>
      <c r="B113" s="136"/>
      <c r="C113" s="125"/>
      <c r="D113" s="111"/>
      <c r="E113" s="111"/>
      <c r="F113" s="111"/>
      <c r="G113" s="111"/>
      <c r="H113" s="133"/>
      <c r="I113" s="111"/>
      <c r="J113" s="111"/>
      <c r="K113" s="133"/>
      <c r="L113" s="127"/>
      <c r="M113" s="127"/>
      <c r="N113" s="133"/>
      <c r="O113" s="127"/>
      <c r="P113" s="127"/>
      <c r="Q113" s="133"/>
      <c r="R113" s="127"/>
      <c r="S113" s="127"/>
      <c r="T113" s="133"/>
      <c r="U113" s="127"/>
      <c r="V113" s="127"/>
      <c r="W113" s="133"/>
      <c r="X113" s="134"/>
      <c r="Y113" s="135"/>
    </row>
    <row r="114" spans="1:25" ht="13.5">
      <c r="A114" s="128"/>
      <c r="B114" s="136"/>
      <c r="C114" s="138"/>
      <c r="D114" s="111"/>
      <c r="E114" s="111"/>
      <c r="F114" s="111"/>
      <c r="G114" s="111"/>
      <c r="H114" s="133"/>
      <c r="I114" s="111"/>
      <c r="J114" s="111"/>
      <c r="K114" s="133"/>
      <c r="L114" s="127"/>
      <c r="M114" s="127"/>
      <c r="N114" s="133"/>
      <c r="O114" s="127"/>
      <c r="P114" s="127"/>
      <c r="Q114" s="133"/>
      <c r="R114" s="127"/>
      <c r="S114" s="127"/>
      <c r="T114" s="133"/>
      <c r="U114" s="127"/>
      <c r="V114" s="127"/>
      <c r="W114" s="133"/>
      <c r="X114" s="134"/>
      <c r="Y114" s="135"/>
    </row>
    <row r="115" spans="1:25" ht="13.5">
      <c r="A115" s="128"/>
      <c r="B115" s="136"/>
      <c r="C115" s="125"/>
      <c r="D115" s="111"/>
      <c r="E115" s="111"/>
      <c r="F115" s="111"/>
      <c r="G115" s="111"/>
      <c r="H115" s="133"/>
      <c r="I115" s="111"/>
      <c r="J115" s="111"/>
      <c r="K115" s="133"/>
      <c r="L115" s="127"/>
      <c r="M115" s="127"/>
      <c r="N115" s="133"/>
      <c r="O115" s="127"/>
      <c r="P115" s="127"/>
      <c r="Q115" s="133"/>
      <c r="R115" s="127"/>
      <c r="S115" s="127"/>
      <c r="T115" s="133"/>
      <c r="U115" s="127"/>
      <c r="V115" s="127"/>
      <c r="W115" s="133"/>
      <c r="X115" s="134"/>
      <c r="Y115" s="135"/>
    </row>
    <row r="116" spans="1:25" ht="13.5">
      <c r="A116" s="128"/>
      <c r="B116" s="111"/>
      <c r="C116" s="138"/>
      <c r="D116" s="111"/>
      <c r="E116" s="111"/>
      <c r="F116" s="111"/>
      <c r="G116" s="111"/>
      <c r="H116" s="133"/>
      <c r="I116" s="111"/>
      <c r="J116" s="111"/>
      <c r="K116" s="133"/>
      <c r="L116" s="127"/>
      <c r="M116" s="127"/>
      <c r="N116" s="133"/>
      <c r="O116" s="127"/>
      <c r="P116" s="127"/>
      <c r="Q116" s="133"/>
      <c r="R116" s="127"/>
      <c r="S116" s="127"/>
      <c r="T116" s="133"/>
      <c r="U116" s="127"/>
      <c r="V116" s="127"/>
      <c r="W116" s="133"/>
      <c r="X116" s="134"/>
      <c r="Y116" s="135"/>
    </row>
    <row r="117" spans="1:25" ht="13.5">
      <c r="A117" s="128"/>
      <c r="B117" s="136"/>
      <c r="C117" s="125"/>
      <c r="D117" s="111"/>
      <c r="E117" s="111"/>
      <c r="F117" s="138"/>
      <c r="G117" s="138"/>
      <c r="H117" s="133"/>
      <c r="I117" s="138"/>
      <c r="J117" s="138"/>
      <c r="K117" s="133"/>
      <c r="L117" s="127"/>
      <c r="M117" s="127"/>
      <c r="N117" s="133"/>
      <c r="O117" s="127"/>
      <c r="P117" s="127"/>
      <c r="Q117" s="133"/>
      <c r="R117" s="127"/>
      <c r="S117" s="127"/>
      <c r="T117" s="133"/>
      <c r="U117" s="127"/>
      <c r="V117" s="127"/>
      <c r="W117" s="133"/>
      <c r="X117" s="134"/>
      <c r="Y117" s="135"/>
    </row>
    <row r="118" spans="1:25" ht="13.5">
      <c r="A118" s="128"/>
      <c r="B118" s="136"/>
      <c r="C118" s="125"/>
      <c r="D118" s="111"/>
      <c r="E118" s="111"/>
      <c r="F118" s="138"/>
      <c r="G118" s="138"/>
      <c r="H118" s="133"/>
      <c r="I118" s="138"/>
      <c r="J118" s="138"/>
      <c r="K118" s="133"/>
      <c r="L118" s="127"/>
      <c r="M118" s="127"/>
      <c r="N118" s="133"/>
      <c r="O118" s="127"/>
      <c r="P118" s="127"/>
      <c r="Q118" s="133"/>
      <c r="R118" s="127"/>
      <c r="S118" s="127"/>
      <c r="T118" s="133"/>
      <c r="U118" s="127"/>
      <c r="V118" s="127"/>
      <c r="W118" s="133"/>
      <c r="X118" s="134"/>
      <c r="Y118" s="135"/>
    </row>
    <row r="119" spans="1:25" ht="13.5">
      <c r="A119" s="128"/>
      <c r="B119" s="136"/>
      <c r="C119" s="125"/>
      <c r="D119" s="111"/>
      <c r="E119" s="111"/>
      <c r="F119" s="138"/>
      <c r="G119" s="138"/>
      <c r="H119" s="133"/>
      <c r="I119" s="138"/>
      <c r="J119" s="138"/>
      <c r="K119" s="133"/>
      <c r="L119" s="127"/>
      <c r="M119" s="127"/>
      <c r="N119" s="133"/>
      <c r="O119" s="127"/>
      <c r="P119" s="127"/>
      <c r="Q119" s="133"/>
      <c r="R119" s="127"/>
      <c r="S119" s="127"/>
      <c r="T119" s="133"/>
      <c r="U119" s="127"/>
      <c r="V119" s="127"/>
      <c r="W119" s="133"/>
      <c r="X119" s="134"/>
      <c r="Y119" s="135"/>
    </row>
    <row r="120" spans="1:25" ht="13.5">
      <c r="A120" s="128"/>
      <c r="B120" s="136"/>
      <c r="C120" s="125"/>
      <c r="D120" s="111"/>
      <c r="E120" s="111"/>
      <c r="F120" s="138"/>
      <c r="G120" s="138"/>
      <c r="H120" s="133"/>
      <c r="I120" s="138"/>
      <c r="J120" s="138"/>
      <c r="K120" s="133"/>
      <c r="L120" s="127"/>
      <c r="M120" s="127"/>
      <c r="N120" s="133"/>
      <c r="O120" s="127"/>
      <c r="P120" s="127"/>
      <c r="Q120" s="133"/>
      <c r="R120" s="127"/>
      <c r="S120" s="127"/>
      <c r="T120" s="133"/>
      <c r="U120" s="127"/>
      <c r="V120" s="127"/>
      <c r="W120" s="133"/>
      <c r="X120" s="134"/>
      <c r="Y120" s="135"/>
    </row>
    <row r="121" spans="1:25" ht="13.5">
      <c r="A121" s="128"/>
      <c r="B121" s="136"/>
      <c r="C121" s="125"/>
      <c r="D121" s="111"/>
      <c r="E121" s="111"/>
      <c r="F121" s="127"/>
      <c r="G121" s="127"/>
      <c r="H121" s="133"/>
      <c r="I121" s="127"/>
      <c r="J121" s="127"/>
      <c r="K121" s="133"/>
      <c r="L121" s="127"/>
      <c r="M121" s="127"/>
      <c r="N121" s="133"/>
      <c r="O121" s="127"/>
      <c r="P121" s="127"/>
      <c r="Q121" s="133"/>
      <c r="R121" s="127"/>
      <c r="S121" s="127"/>
      <c r="T121" s="133"/>
      <c r="U121" s="127"/>
      <c r="V121" s="127"/>
      <c r="W121" s="133"/>
      <c r="X121" s="134"/>
      <c r="Y121" s="135"/>
    </row>
    <row r="122" spans="1:25" ht="13.5">
      <c r="A122" s="128"/>
      <c r="B122" s="111"/>
      <c r="C122" s="138"/>
      <c r="D122" s="111"/>
      <c r="E122" s="111"/>
      <c r="F122" s="139"/>
      <c r="G122" s="139"/>
      <c r="H122" s="133"/>
      <c r="I122" s="139"/>
      <c r="J122" s="139"/>
      <c r="K122" s="133"/>
      <c r="L122" s="139"/>
      <c r="M122" s="139"/>
      <c r="N122" s="133"/>
      <c r="O122" s="139"/>
      <c r="P122" s="139"/>
      <c r="Q122" s="133"/>
      <c r="R122" s="139"/>
      <c r="S122" s="139"/>
      <c r="T122" s="133"/>
      <c r="U122" s="139"/>
      <c r="V122" s="139"/>
      <c r="W122" s="133"/>
      <c r="X122" s="134"/>
      <c r="Y122" s="135"/>
    </row>
    <row r="123" spans="1:25" ht="13.5">
      <c r="A123" s="128"/>
      <c r="B123" s="136"/>
      <c r="C123" s="125"/>
      <c r="D123" s="111"/>
      <c r="E123" s="111"/>
      <c r="F123" s="140"/>
      <c r="G123" s="140"/>
      <c r="H123" s="133"/>
      <c r="I123" s="140"/>
      <c r="J123" s="140"/>
      <c r="K123" s="133"/>
      <c r="L123" s="139"/>
      <c r="M123" s="139"/>
      <c r="N123" s="133"/>
      <c r="O123" s="139"/>
      <c r="P123" s="139"/>
      <c r="Q123" s="133"/>
      <c r="R123" s="139"/>
      <c r="S123" s="139"/>
      <c r="T123" s="133"/>
      <c r="U123" s="139"/>
      <c r="V123" s="139"/>
      <c r="W123" s="133"/>
      <c r="X123" s="134"/>
      <c r="Y123" s="135"/>
    </row>
    <row r="124" spans="1:25" ht="13.5">
      <c r="A124" s="128"/>
      <c r="B124" s="136"/>
      <c r="C124" s="125"/>
      <c r="D124" s="111"/>
      <c r="E124" s="111"/>
      <c r="F124" s="127"/>
      <c r="G124" s="127"/>
      <c r="H124" s="133"/>
      <c r="I124" s="127"/>
      <c r="J124" s="127"/>
      <c r="K124" s="133"/>
      <c r="L124" s="127"/>
      <c r="M124" s="127"/>
      <c r="N124" s="133"/>
      <c r="O124" s="127"/>
      <c r="P124" s="127"/>
      <c r="Q124" s="133"/>
      <c r="R124" s="127"/>
      <c r="S124" s="127"/>
      <c r="T124" s="133"/>
      <c r="U124" s="127"/>
      <c r="V124" s="127"/>
      <c r="W124" s="133"/>
      <c r="X124" s="134"/>
      <c r="Y124" s="135"/>
    </row>
    <row r="125" spans="1:25" ht="13.5">
      <c r="A125" s="128"/>
      <c r="B125" s="111"/>
      <c r="C125" s="138"/>
      <c r="D125" s="111"/>
      <c r="E125" s="111"/>
      <c r="F125" s="139"/>
      <c r="G125" s="139"/>
      <c r="H125" s="133"/>
      <c r="I125" s="139"/>
      <c r="J125" s="139"/>
      <c r="K125" s="133"/>
      <c r="L125" s="139"/>
      <c r="M125" s="139"/>
      <c r="N125" s="133"/>
      <c r="O125" s="139"/>
      <c r="P125" s="139"/>
      <c r="Q125" s="133"/>
      <c r="R125" s="139"/>
      <c r="S125" s="139"/>
      <c r="T125" s="133"/>
      <c r="U125" s="139"/>
      <c r="V125" s="139"/>
      <c r="W125" s="133"/>
      <c r="X125" s="134"/>
      <c r="Y125" s="135"/>
    </row>
    <row r="126" spans="1:25" ht="13.5">
      <c r="A126" s="128"/>
      <c r="B126" s="136"/>
      <c r="C126" s="125"/>
      <c r="D126" s="111"/>
      <c r="E126" s="111"/>
      <c r="F126" s="140"/>
      <c r="G126" s="140"/>
      <c r="H126" s="133"/>
      <c r="I126" s="140"/>
      <c r="J126" s="140"/>
      <c r="K126" s="133"/>
      <c r="L126" s="139"/>
      <c r="M126" s="139"/>
      <c r="N126" s="133"/>
      <c r="O126" s="139"/>
      <c r="P126" s="139"/>
      <c r="Q126" s="133"/>
      <c r="R126" s="139"/>
      <c r="S126" s="139"/>
      <c r="T126" s="133"/>
      <c r="U126" s="139"/>
      <c r="V126" s="139"/>
      <c r="W126" s="133"/>
      <c r="X126" s="134"/>
      <c r="Y126" s="135"/>
    </row>
  </sheetData>
  <sheetProtection selectLockedCells="1" selectUnlockedCells="1"/>
  <mergeCells count="14">
    <mergeCell ref="A1:Y1"/>
    <mergeCell ref="A2:C2"/>
    <mergeCell ref="A3:C3"/>
    <mergeCell ref="A34:Y34"/>
    <mergeCell ref="A35:C35"/>
    <mergeCell ref="A36:C36"/>
    <mergeCell ref="A65:C65"/>
    <mergeCell ref="A67:Y67"/>
    <mergeCell ref="A68:C68"/>
    <mergeCell ref="A69:C69"/>
    <mergeCell ref="A96:Y96"/>
    <mergeCell ref="A98:Y98"/>
    <mergeCell ref="A99:C99"/>
    <mergeCell ref="A100:C100"/>
  </mergeCells>
  <printOptions/>
  <pageMargins left="0.7" right="0.7" top="0.7875" bottom="0.7875" header="0.5118055555555555" footer="0.5118055555555555"/>
  <pageSetup horizontalDpi="300" verticalDpi="3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58">
      <selection activeCell="A98" sqref="A98"/>
    </sheetView>
  </sheetViews>
  <sheetFormatPr defaultColWidth="4.57421875" defaultRowHeight="15"/>
  <cols>
    <col min="1" max="1" width="4.421875" style="0" customWidth="1"/>
    <col min="2" max="2" width="10.7109375" style="0" customWidth="1"/>
    <col min="3" max="3" width="27.00390625" style="0" customWidth="1"/>
    <col min="4" max="4" width="22.00390625" style="0" customWidth="1"/>
    <col min="5" max="5" width="5.28125" style="0" customWidth="1"/>
    <col min="6" max="23" width="3.57421875" style="0" customWidth="1"/>
    <col min="24" max="24" width="4.7109375" style="0" customWidth="1"/>
    <col min="25" max="16384" width="3.57421875" style="0" customWidth="1"/>
  </cols>
  <sheetData>
    <row r="1" spans="1:25" ht="22.5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 t="s">
        <v>210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5" t="s">
        <v>3</v>
      </c>
      <c r="B4" s="5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2.5">
      <c r="A5" s="8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2.5">
      <c r="A6" s="9" t="s">
        <v>4</v>
      </c>
      <c r="B6" s="8"/>
      <c r="C6" s="8"/>
      <c r="D6" s="3"/>
      <c r="E6" s="3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4"/>
      <c r="Y6" s="4"/>
    </row>
    <row r="7" spans="6:23" ht="13.5">
      <c r="F7" s="12"/>
      <c r="G7" s="13" t="s">
        <v>5</v>
      </c>
      <c r="H7" s="14"/>
      <c r="I7" s="13"/>
      <c r="J7" s="13" t="s">
        <v>6</v>
      </c>
      <c r="K7" s="14"/>
      <c r="L7" s="13"/>
      <c r="M7" s="13" t="s">
        <v>7</v>
      </c>
      <c r="N7" s="14"/>
      <c r="O7" s="13"/>
      <c r="P7" s="13" t="s">
        <v>8</v>
      </c>
      <c r="Q7" s="14"/>
      <c r="R7" s="13"/>
      <c r="S7" s="13" t="s">
        <v>9</v>
      </c>
      <c r="T7" s="14"/>
      <c r="U7" s="13"/>
      <c r="V7" s="13" t="s">
        <v>10</v>
      </c>
      <c r="W7" s="14"/>
    </row>
    <row r="8" spans="1:25" ht="13.5">
      <c r="A8" s="15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8" t="s">
        <v>16</v>
      </c>
      <c r="G8" s="19" t="s">
        <v>17</v>
      </c>
      <c r="H8" s="16" t="s">
        <v>18</v>
      </c>
      <c r="I8" s="20" t="s">
        <v>19</v>
      </c>
      <c r="J8" s="20" t="s">
        <v>20</v>
      </c>
      <c r="K8" s="16" t="s">
        <v>18</v>
      </c>
      <c r="L8" s="21" t="s">
        <v>21</v>
      </c>
      <c r="M8" s="20" t="s">
        <v>22</v>
      </c>
      <c r="N8" s="16" t="s">
        <v>18</v>
      </c>
      <c r="O8" s="20" t="s">
        <v>23</v>
      </c>
      <c r="P8" s="20" t="s">
        <v>24</v>
      </c>
      <c r="Q8" s="16" t="s">
        <v>18</v>
      </c>
      <c r="R8" s="20" t="s">
        <v>25</v>
      </c>
      <c r="S8" s="20" t="s">
        <v>26</v>
      </c>
      <c r="T8" s="16" t="s">
        <v>18</v>
      </c>
      <c r="U8" s="20" t="s">
        <v>27</v>
      </c>
      <c r="V8" s="20" t="s">
        <v>28</v>
      </c>
      <c r="W8" s="16" t="s">
        <v>18</v>
      </c>
      <c r="X8" s="22" t="s">
        <v>29</v>
      </c>
      <c r="Y8" s="23" t="s">
        <v>30</v>
      </c>
    </row>
    <row r="9" spans="1:25" ht="13.5">
      <c r="A9" s="24">
        <v>1</v>
      </c>
      <c r="B9" s="250"/>
      <c r="C9" s="251"/>
      <c r="D9" s="27"/>
      <c r="E9" s="252"/>
      <c r="F9" s="99"/>
      <c r="G9" s="30"/>
      <c r="H9" s="31"/>
      <c r="I9" s="32"/>
      <c r="J9" s="30"/>
      <c r="K9" s="31"/>
      <c r="L9" s="12"/>
      <c r="M9" s="33"/>
      <c r="N9" s="31"/>
      <c r="O9" s="34"/>
      <c r="P9" s="33"/>
      <c r="Q9" s="31"/>
      <c r="R9" s="34"/>
      <c r="S9" s="33"/>
      <c r="T9" s="31"/>
      <c r="U9" s="34"/>
      <c r="V9" s="33"/>
      <c r="W9" s="31"/>
      <c r="X9" s="35"/>
      <c r="Y9" s="36"/>
    </row>
    <row r="10" spans="1:25" ht="13.5">
      <c r="A10" s="37">
        <v>2</v>
      </c>
      <c r="B10" s="61"/>
      <c r="C10" s="253"/>
      <c r="D10" s="40"/>
      <c r="E10" s="108"/>
      <c r="F10" s="180"/>
      <c r="G10" s="43"/>
      <c r="H10" s="31"/>
      <c r="I10" s="44"/>
      <c r="J10" s="43"/>
      <c r="K10" s="31"/>
      <c r="L10" s="45"/>
      <c r="M10" s="46"/>
      <c r="N10" s="31"/>
      <c r="O10" s="47"/>
      <c r="P10" s="46"/>
      <c r="Q10" s="31"/>
      <c r="R10" s="47"/>
      <c r="S10" s="46"/>
      <c r="T10" s="31"/>
      <c r="U10" s="47"/>
      <c r="V10" s="46"/>
      <c r="W10" s="31"/>
      <c r="X10" s="48"/>
      <c r="Y10" s="49"/>
    </row>
    <row r="11" spans="1:25" ht="13.5">
      <c r="A11" s="37">
        <v>3</v>
      </c>
      <c r="B11" s="61"/>
      <c r="C11" s="253"/>
      <c r="D11" s="40"/>
      <c r="E11" s="108"/>
      <c r="F11" s="44"/>
      <c r="G11" s="43"/>
      <c r="H11" s="31"/>
      <c r="I11" s="44"/>
      <c r="J11" s="43"/>
      <c r="K11" s="31"/>
      <c r="L11" s="45"/>
      <c r="M11" s="46"/>
      <c r="N11" s="31"/>
      <c r="O11" s="47"/>
      <c r="P11" s="46"/>
      <c r="Q11" s="31"/>
      <c r="R11" s="47"/>
      <c r="S11" s="46"/>
      <c r="T11" s="31"/>
      <c r="U11" s="47"/>
      <c r="V11" s="46"/>
      <c r="W11" s="31"/>
      <c r="X11" s="48"/>
      <c r="Y11" s="49"/>
    </row>
    <row r="12" spans="1:25" ht="13.5">
      <c r="A12" s="37">
        <v>4</v>
      </c>
      <c r="B12" s="61"/>
      <c r="C12" s="254"/>
      <c r="D12" s="73"/>
      <c r="E12" s="117"/>
      <c r="F12" s="44"/>
      <c r="G12" s="43"/>
      <c r="H12" s="31"/>
      <c r="I12" s="44"/>
      <c r="J12" s="43"/>
      <c r="K12" s="31"/>
      <c r="L12" s="45"/>
      <c r="M12" s="46"/>
      <c r="N12" s="31"/>
      <c r="O12" s="47"/>
      <c r="P12" s="46"/>
      <c r="Q12" s="31"/>
      <c r="R12" s="47"/>
      <c r="S12" s="46"/>
      <c r="T12" s="31"/>
      <c r="U12" s="47"/>
      <c r="V12" s="46"/>
      <c r="W12" s="31"/>
      <c r="X12" s="48"/>
      <c r="Y12" s="49"/>
    </row>
    <row r="13" spans="1:25" ht="13.5">
      <c r="A13" s="37">
        <v>5</v>
      </c>
      <c r="B13" s="61"/>
      <c r="C13" s="253"/>
      <c r="D13" s="40"/>
      <c r="E13" s="108"/>
      <c r="F13" s="44"/>
      <c r="G13" s="43"/>
      <c r="H13" s="31"/>
      <c r="I13" s="44"/>
      <c r="J13" s="43"/>
      <c r="K13" s="31"/>
      <c r="L13" s="45"/>
      <c r="M13" s="46"/>
      <c r="N13" s="31"/>
      <c r="O13" s="47"/>
      <c r="P13" s="46"/>
      <c r="Q13" s="31"/>
      <c r="R13" s="47"/>
      <c r="S13" s="46"/>
      <c r="T13" s="31"/>
      <c r="U13" s="47"/>
      <c r="V13" s="46"/>
      <c r="W13" s="31"/>
      <c r="X13" s="48"/>
      <c r="Y13" s="49"/>
    </row>
    <row r="14" spans="1:25" ht="13.5">
      <c r="A14" s="37">
        <v>6</v>
      </c>
      <c r="B14" s="61"/>
      <c r="C14" s="253"/>
      <c r="D14" s="40"/>
      <c r="E14" s="108"/>
      <c r="F14" s="44"/>
      <c r="G14" s="43"/>
      <c r="H14" s="31"/>
      <c r="I14" s="44"/>
      <c r="J14" s="43"/>
      <c r="K14" s="31"/>
      <c r="L14" s="45"/>
      <c r="M14" s="46"/>
      <c r="N14" s="31"/>
      <c r="O14" s="47"/>
      <c r="P14" s="46"/>
      <c r="Q14" s="31"/>
      <c r="R14" s="47"/>
      <c r="S14" s="46"/>
      <c r="T14" s="31"/>
      <c r="U14" s="47"/>
      <c r="V14" s="46"/>
      <c r="W14" s="31"/>
      <c r="X14" s="48"/>
      <c r="Y14" s="49"/>
    </row>
    <row r="15" spans="1:25" ht="13.5">
      <c r="A15" s="37">
        <v>7</v>
      </c>
      <c r="B15" s="61"/>
      <c r="C15" s="253"/>
      <c r="D15" s="40"/>
      <c r="E15" s="108"/>
      <c r="F15" s="44"/>
      <c r="G15" s="43"/>
      <c r="H15" s="31"/>
      <c r="I15" s="44"/>
      <c r="J15" s="43"/>
      <c r="K15" s="31"/>
      <c r="L15" s="45"/>
      <c r="M15" s="46"/>
      <c r="N15" s="31"/>
      <c r="O15" s="47"/>
      <c r="P15" s="46"/>
      <c r="Q15" s="31"/>
      <c r="R15" s="47"/>
      <c r="S15" s="46"/>
      <c r="T15" s="31"/>
      <c r="U15" s="47"/>
      <c r="V15" s="46"/>
      <c r="W15" s="31"/>
      <c r="X15" s="48"/>
      <c r="Y15" s="49"/>
    </row>
    <row r="16" spans="1:25" ht="13.5">
      <c r="A16" s="37">
        <v>8</v>
      </c>
      <c r="B16" s="61"/>
      <c r="C16" s="255"/>
      <c r="D16" s="40"/>
      <c r="E16" s="108"/>
      <c r="F16" s="44"/>
      <c r="G16" s="43"/>
      <c r="H16" s="31"/>
      <c r="I16" s="44"/>
      <c r="J16" s="43"/>
      <c r="K16" s="31"/>
      <c r="L16" s="45"/>
      <c r="M16" s="46"/>
      <c r="N16" s="31"/>
      <c r="O16" s="47"/>
      <c r="P16" s="46"/>
      <c r="Q16" s="31"/>
      <c r="R16" s="47"/>
      <c r="S16" s="46"/>
      <c r="T16" s="31"/>
      <c r="U16" s="47"/>
      <c r="V16" s="46"/>
      <c r="W16" s="31"/>
      <c r="X16" s="48"/>
      <c r="Y16" s="49"/>
    </row>
    <row r="17" spans="1:25" ht="13.5">
      <c r="A17" s="37">
        <v>9</v>
      </c>
      <c r="B17" s="61"/>
      <c r="C17" s="253"/>
      <c r="D17" s="40"/>
      <c r="E17" s="108"/>
      <c r="F17" s="44"/>
      <c r="G17" s="43"/>
      <c r="H17" s="31"/>
      <c r="I17" s="44"/>
      <c r="J17" s="43"/>
      <c r="K17" s="31"/>
      <c r="L17" s="45"/>
      <c r="M17" s="46"/>
      <c r="N17" s="31"/>
      <c r="O17" s="47"/>
      <c r="P17" s="46"/>
      <c r="Q17" s="31"/>
      <c r="R17" s="47"/>
      <c r="S17" s="46"/>
      <c r="T17" s="31"/>
      <c r="U17" s="47"/>
      <c r="V17" s="46"/>
      <c r="W17" s="31"/>
      <c r="X17" s="48"/>
      <c r="Y17" s="49"/>
    </row>
    <row r="18" spans="1:25" ht="13.5">
      <c r="A18" s="37">
        <v>10</v>
      </c>
      <c r="B18" s="61"/>
      <c r="C18" s="253"/>
      <c r="D18" s="40"/>
      <c r="E18" s="108"/>
      <c r="F18" s="44"/>
      <c r="G18" s="43"/>
      <c r="H18" s="31"/>
      <c r="I18" s="44"/>
      <c r="J18" s="43"/>
      <c r="K18" s="31"/>
      <c r="L18" s="45"/>
      <c r="M18" s="46"/>
      <c r="N18" s="31"/>
      <c r="O18" s="47"/>
      <c r="P18" s="46"/>
      <c r="Q18" s="31"/>
      <c r="R18" s="47"/>
      <c r="S18" s="46"/>
      <c r="T18" s="31"/>
      <c r="U18" s="47"/>
      <c r="V18" s="46"/>
      <c r="W18" s="31"/>
      <c r="X18" s="48"/>
      <c r="Y18" s="49"/>
    </row>
    <row r="19" spans="1:25" ht="13.5">
      <c r="A19" s="37">
        <v>11</v>
      </c>
      <c r="B19" s="40"/>
      <c r="C19" s="256"/>
      <c r="D19" s="40"/>
      <c r="E19" s="108"/>
      <c r="F19" s="44"/>
      <c r="G19" s="43"/>
      <c r="H19" s="31"/>
      <c r="I19" s="44"/>
      <c r="J19" s="43"/>
      <c r="K19" s="31"/>
      <c r="L19" s="45"/>
      <c r="M19" s="46"/>
      <c r="N19" s="31"/>
      <c r="O19" s="47"/>
      <c r="P19" s="46"/>
      <c r="Q19" s="31"/>
      <c r="R19" s="47"/>
      <c r="S19" s="46"/>
      <c r="T19" s="31"/>
      <c r="U19" s="47"/>
      <c r="V19" s="46"/>
      <c r="W19" s="31"/>
      <c r="X19" s="48"/>
      <c r="Y19" s="49"/>
    </row>
    <row r="20" spans="1:25" ht="13.5">
      <c r="A20" s="37">
        <v>12</v>
      </c>
      <c r="B20" s="61"/>
      <c r="C20" s="253"/>
      <c r="D20" s="40"/>
      <c r="E20" s="108"/>
      <c r="F20" s="64"/>
      <c r="G20" s="63"/>
      <c r="H20" s="31"/>
      <c r="I20" s="64"/>
      <c r="J20" s="63"/>
      <c r="K20" s="31"/>
      <c r="L20" s="45"/>
      <c r="M20" s="46"/>
      <c r="N20" s="31"/>
      <c r="O20" s="47"/>
      <c r="P20" s="46"/>
      <c r="Q20" s="31"/>
      <c r="R20" s="47"/>
      <c r="S20" s="46"/>
      <c r="T20" s="31"/>
      <c r="U20" s="47"/>
      <c r="V20" s="46"/>
      <c r="W20" s="31"/>
      <c r="X20" s="48"/>
      <c r="Y20" s="49"/>
    </row>
    <row r="21" spans="1:25" ht="13.5">
      <c r="A21" s="37">
        <v>13</v>
      </c>
      <c r="B21" s="61"/>
      <c r="C21" s="253"/>
      <c r="D21" s="40"/>
      <c r="E21" s="108"/>
      <c r="F21" s="64"/>
      <c r="G21" s="63"/>
      <c r="H21" s="31"/>
      <c r="I21" s="64"/>
      <c r="J21" s="63"/>
      <c r="K21" s="31"/>
      <c r="L21" s="45"/>
      <c r="M21" s="46"/>
      <c r="N21" s="31"/>
      <c r="O21" s="47"/>
      <c r="P21" s="46"/>
      <c r="Q21" s="31"/>
      <c r="R21" s="47"/>
      <c r="S21" s="46"/>
      <c r="T21" s="31"/>
      <c r="U21" s="47"/>
      <c r="V21" s="46"/>
      <c r="W21" s="31"/>
      <c r="X21" s="48"/>
      <c r="Y21" s="49"/>
    </row>
    <row r="22" spans="1:25" ht="13.5">
      <c r="A22" s="37">
        <v>14</v>
      </c>
      <c r="B22" s="61"/>
      <c r="C22" s="253"/>
      <c r="D22" s="40"/>
      <c r="E22" s="108"/>
      <c r="F22" s="64"/>
      <c r="G22" s="63"/>
      <c r="H22" s="31"/>
      <c r="I22" s="64"/>
      <c r="J22" s="63"/>
      <c r="K22" s="31"/>
      <c r="L22" s="45"/>
      <c r="M22" s="46"/>
      <c r="N22" s="31"/>
      <c r="O22" s="47"/>
      <c r="P22" s="46"/>
      <c r="Q22" s="31"/>
      <c r="R22" s="47"/>
      <c r="S22" s="46"/>
      <c r="T22" s="31"/>
      <c r="U22" s="47"/>
      <c r="V22" s="46"/>
      <c r="W22" s="31"/>
      <c r="X22" s="48"/>
      <c r="Y22" s="49"/>
    </row>
    <row r="23" spans="1:25" ht="13.5">
      <c r="A23" s="37">
        <v>15</v>
      </c>
      <c r="B23" s="61"/>
      <c r="C23" s="253"/>
      <c r="D23" s="40"/>
      <c r="E23" s="108"/>
      <c r="F23" s="64"/>
      <c r="G23" s="63"/>
      <c r="H23" s="31"/>
      <c r="I23" s="64"/>
      <c r="J23" s="63"/>
      <c r="K23" s="31"/>
      <c r="L23" s="45"/>
      <c r="M23" s="46"/>
      <c r="N23" s="31"/>
      <c r="O23" s="47"/>
      <c r="P23" s="46"/>
      <c r="Q23" s="31"/>
      <c r="R23" s="47"/>
      <c r="S23" s="46"/>
      <c r="T23" s="31"/>
      <c r="U23" s="47"/>
      <c r="V23" s="46"/>
      <c r="W23" s="31"/>
      <c r="X23" s="48"/>
      <c r="Y23" s="49"/>
    </row>
    <row r="24" spans="1:25" ht="13.5">
      <c r="A24" s="37">
        <v>16</v>
      </c>
      <c r="B24" s="61"/>
      <c r="C24" s="253"/>
      <c r="D24" s="40"/>
      <c r="E24" s="108"/>
      <c r="F24" s="47"/>
      <c r="G24" s="46"/>
      <c r="H24" s="31"/>
      <c r="I24" s="47"/>
      <c r="J24" s="46"/>
      <c r="K24" s="31"/>
      <c r="L24" s="45"/>
      <c r="M24" s="46"/>
      <c r="N24" s="31"/>
      <c r="O24" s="47"/>
      <c r="P24" s="46"/>
      <c r="Q24" s="31"/>
      <c r="R24" s="47"/>
      <c r="S24" s="46"/>
      <c r="T24" s="31"/>
      <c r="U24" s="47"/>
      <c r="V24" s="46"/>
      <c r="W24" s="31"/>
      <c r="X24" s="48"/>
      <c r="Y24" s="49"/>
    </row>
    <row r="25" spans="1:25" ht="13.5">
      <c r="A25" s="37">
        <v>17</v>
      </c>
      <c r="B25" s="40"/>
      <c r="C25" s="257"/>
      <c r="D25" s="40"/>
      <c r="E25" s="108"/>
      <c r="F25" s="69"/>
      <c r="G25" s="68"/>
      <c r="H25" s="31"/>
      <c r="I25" s="69"/>
      <c r="J25" s="68"/>
      <c r="K25" s="31"/>
      <c r="L25" s="70"/>
      <c r="M25" s="68"/>
      <c r="N25" s="31"/>
      <c r="O25" s="69"/>
      <c r="P25" s="68"/>
      <c r="Q25" s="31"/>
      <c r="R25" s="69"/>
      <c r="S25" s="68"/>
      <c r="T25" s="31"/>
      <c r="U25" s="69"/>
      <c r="V25" s="68"/>
      <c r="W25" s="31"/>
      <c r="X25" s="48"/>
      <c r="Y25" s="49"/>
    </row>
    <row r="26" spans="1:25" ht="13.5">
      <c r="A26" s="71">
        <v>18</v>
      </c>
      <c r="B26" s="61"/>
      <c r="C26" s="253"/>
      <c r="D26" s="40"/>
      <c r="E26" s="108"/>
      <c r="F26" s="78"/>
      <c r="G26" s="76"/>
      <c r="H26" s="77"/>
      <c r="I26" s="78"/>
      <c r="J26" s="76"/>
      <c r="K26" s="77"/>
      <c r="L26" s="69"/>
      <c r="M26" s="68"/>
      <c r="N26" s="77"/>
      <c r="O26" s="69"/>
      <c r="P26" s="68"/>
      <c r="Q26" s="77"/>
      <c r="R26" s="69"/>
      <c r="S26" s="68"/>
      <c r="T26" s="77"/>
      <c r="U26" s="69"/>
      <c r="V26" s="68"/>
      <c r="W26" s="77"/>
      <c r="X26" s="79"/>
      <c r="Y26" s="49"/>
    </row>
    <row r="27" spans="1:25" ht="13.5">
      <c r="A27" s="71">
        <v>19</v>
      </c>
      <c r="B27" s="61"/>
      <c r="C27" s="253"/>
      <c r="D27" s="40"/>
      <c r="E27" s="108"/>
      <c r="F27" s="47"/>
      <c r="G27" s="46"/>
      <c r="H27" s="77"/>
      <c r="I27" s="47"/>
      <c r="J27" s="46"/>
      <c r="K27" s="77"/>
      <c r="L27" s="47"/>
      <c r="M27" s="46"/>
      <c r="N27" s="77"/>
      <c r="O27" s="47"/>
      <c r="P27" s="46"/>
      <c r="Q27" s="77"/>
      <c r="R27" s="47"/>
      <c r="S27" s="46"/>
      <c r="T27" s="77"/>
      <c r="U27" s="47"/>
      <c r="V27" s="46"/>
      <c r="W27" s="77"/>
      <c r="X27" s="79"/>
      <c r="Y27" s="49"/>
    </row>
    <row r="28" spans="1:25" ht="13.5">
      <c r="A28" s="37">
        <v>20</v>
      </c>
      <c r="B28" s="40"/>
      <c r="C28" s="257"/>
      <c r="D28" s="40"/>
      <c r="E28" s="108"/>
      <c r="F28" s="69"/>
      <c r="G28" s="68"/>
      <c r="H28" s="31"/>
      <c r="I28" s="69"/>
      <c r="J28" s="68"/>
      <c r="K28" s="31"/>
      <c r="L28" s="70"/>
      <c r="M28" s="68"/>
      <c r="N28" s="31"/>
      <c r="O28" s="69"/>
      <c r="P28" s="68"/>
      <c r="Q28" s="31"/>
      <c r="R28" s="69"/>
      <c r="S28" s="68"/>
      <c r="T28" s="31"/>
      <c r="U28" s="69"/>
      <c r="V28" s="68"/>
      <c r="W28" s="31"/>
      <c r="X28" s="48"/>
      <c r="Y28" s="49"/>
    </row>
    <row r="29" spans="1:25" ht="13.5">
      <c r="A29" s="81">
        <v>21</v>
      </c>
      <c r="B29" s="230"/>
      <c r="C29" s="258"/>
      <c r="D29" s="84"/>
      <c r="E29" s="122"/>
      <c r="F29" s="259"/>
      <c r="G29" s="87"/>
      <c r="H29" s="88"/>
      <c r="I29" s="89"/>
      <c r="J29" s="87"/>
      <c r="K29" s="88"/>
      <c r="L29" s="90"/>
      <c r="M29" s="91"/>
      <c r="N29" s="88"/>
      <c r="O29" s="92"/>
      <c r="P29" s="91"/>
      <c r="Q29" s="88"/>
      <c r="R29" s="92"/>
      <c r="S29" s="91"/>
      <c r="T29" s="88"/>
      <c r="U29" s="92"/>
      <c r="V29" s="91"/>
      <c r="W29" s="88"/>
      <c r="X29" s="93"/>
      <c r="Y29" s="94"/>
    </row>
    <row r="30" spans="1:25" ht="13.5">
      <c r="A30" s="95"/>
      <c r="B30" s="95"/>
      <c r="C30" s="4"/>
      <c r="D30" s="96"/>
      <c r="E30" s="96"/>
      <c r="F30" s="4"/>
      <c r="G30" s="4"/>
      <c r="H30" s="4"/>
      <c r="I30" s="4"/>
      <c r="J30" s="4"/>
      <c r="K30" s="4"/>
      <c r="L30" s="9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5">
      <c r="A31" s="95"/>
      <c r="B31" s="95"/>
      <c r="C31" s="4"/>
      <c r="D31" s="96"/>
      <c r="E31" s="96"/>
      <c r="F31" s="4"/>
      <c r="G31" s="4"/>
      <c r="H31" s="4"/>
      <c r="I31" s="4"/>
      <c r="J31" s="4"/>
      <c r="K31" s="4"/>
      <c r="L31" s="9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5"/>
      <c r="B32" s="95"/>
      <c r="C32" s="4"/>
      <c r="D32" s="4"/>
      <c r="E32" s="4"/>
      <c r="F32" s="4"/>
      <c r="G32" s="4"/>
      <c r="H32" s="4"/>
      <c r="I32" s="4"/>
      <c r="J32" s="4"/>
      <c r="K32" s="4"/>
      <c r="L32" s="9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>
      <c r="A33" s="95"/>
      <c r="B33" s="95"/>
      <c r="C33" s="4"/>
      <c r="D33" s="4"/>
      <c r="E33" s="4"/>
      <c r="F33" s="4"/>
      <c r="G33" s="4"/>
      <c r="H33" s="4"/>
      <c r="I33" s="4"/>
      <c r="J33" s="4"/>
      <c r="K33" s="4"/>
      <c r="L33" s="9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2.5">
      <c r="A34" s="1" t="s">
        <v>209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2.5">
      <c r="A35" s="2" t="s">
        <v>1</v>
      </c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2.5">
      <c r="A36" s="2" t="s">
        <v>210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2.5">
      <c r="A37" s="5" t="s">
        <v>31</v>
      </c>
      <c r="B37" s="5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2.5">
      <c r="A38" s="8"/>
      <c r="B38" s="8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2.5">
      <c r="A39" s="9" t="s">
        <v>32</v>
      </c>
      <c r="B39" s="8"/>
      <c r="C39" s="8"/>
      <c r="D39" s="3"/>
      <c r="E39" s="3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4"/>
      <c r="Y39" s="4"/>
    </row>
    <row r="40" spans="6:23" ht="13.5">
      <c r="F40" s="12"/>
      <c r="G40" s="13" t="s">
        <v>5</v>
      </c>
      <c r="H40" s="14"/>
      <c r="I40" s="13"/>
      <c r="J40" s="13" t="s">
        <v>6</v>
      </c>
      <c r="K40" s="14"/>
      <c r="L40" s="13"/>
      <c r="M40" s="13" t="s">
        <v>7</v>
      </c>
      <c r="N40" s="14"/>
      <c r="O40" s="13"/>
      <c r="P40" s="13" t="s">
        <v>8</v>
      </c>
      <c r="Q40" s="14"/>
      <c r="R40" s="13"/>
      <c r="S40" s="13" t="s">
        <v>9</v>
      </c>
      <c r="T40" s="14"/>
      <c r="U40" s="13"/>
      <c r="V40" s="13" t="s">
        <v>10</v>
      </c>
      <c r="W40" s="14"/>
    </row>
    <row r="41" spans="1:25" ht="13.5">
      <c r="A41" s="15" t="s">
        <v>11</v>
      </c>
      <c r="B41" s="16" t="s">
        <v>12</v>
      </c>
      <c r="C41" s="16" t="s">
        <v>13</v>
      </c>
      <c r="D41" s="16" t="s">
        <v>14</v>
      </c>
      <c r="E41" s="16" t="s">
        <v>15</v>
      </c>
      <c r="F41" s="18" t="s">
        <v>16</v>
      </c>
      <c r="G41" s="19" t="s">
        <v>17</v>
      </c>
      <c r="H41" s="16" t="s">
        <v>18</v>
      </c>
      <c r="I41" s="20" t="s">
        <v>19</v>
      </c>
      <c r="J41" s="20" t="s">
        <v>20</v>
      </c>
      <c r="K41" s="16" t="s">
        <v>18</v>
      </c>
      <c r="L41" s="21" t="s">
        <v>21</v>
      </c>
      <c r="M41" s="20" t="s">
        <v>22</v>
      </c>
      <c r="N41" s="16" t="s">
        <v>18</v>
      </c>
      <c r="O41" s="20" t="s">
        <v>23</v>
      </c>
      <c r="P41" s="20" t="s">
        <v>24</v>
      </c>
      <c r="Q41" s="16" t="s">
        <v>18</v>
      </c>
      <c r="R41" s="20" t="s">
        <v>25</v>
      </c>
      <c r="S41" s="20" t="s">
        <v>26</v>
      </c>
      <c r="T41" s="16" t="s">
        <v>18</v>
      </c>
      <c r="U41" s="20" t="s">
        <v>27</v>
      </c>
      <c r="V41" s="20" t="s">
        <v>28</v>
      </c>
      <c r="W41" s="16" t="s">
        <v>18</v>
      </c>
      <c r="X41" s="22" t="s">
        <v>29</v>
      </c>
      <c r="Y41" s="23" t="s">
        <v>30</v>
      </c>
    </row>
    <row r="42" spans="1:25" ht="13.5">
      <c r="A42" s="24">
        <v>1</v>
      </c>
      <c r="B42" s="250"/>
      <c r="C42" s="251"/>
      <c r="D42" s="27"/>
      <c r="E42" s="252"/>
      <c r="F42" s="99"/>
      <c r="G42" s="30"/>
      <c r="H42" s="31"/>
      <c r="I42" s="32"/>
      <c r="J42" s="30"/>
      <c r="K42" s="31"/>
      <c r="L42" s="12"/>
      <c r="M42" s="33"/>
      <c r="N42" s="31"/>
      <c r="O42" s="34"/>
      <c r="P42" s="33"/>
      <c r="Q42" s="31"/>
      <c r="R42" s="34"/>
      <c r="S42" s="33"/>
      <c r="T42" s="31"/>
      <c r="U42" s="34"/>
      <c r="V42" s="33"/>
      <c r="W42" s="31"/>
      <c r="X42" s="35"/>
      <c r="Y42" s="36"/>
    </row>
    <row r="43" spans="1:25" ht="13.5">
      <c r="A43" s="37">
        <v>2</v>
      </c>
      <c r="B43" s="61"/>
      <c r="C43" s="253"/>
      <c r="D43" s="40"/>
      <c r="E43" s="108"/>
      <c r="F43" s="180"/>
      <c r="G43" s="43"/>
      <c r="H43" s="31"/>
      <c r="I43" s="44"/>
      <c r="J43" s="43"/>
      <c r="K43" s="31"/>
      <c r="L43" s="45"/>
      <c r="M43" s="46"/>
      <c r="N43" s="31"/>
      <c r="O43" s="47"/>
      <c r="P43" s="46"/>
      <c r="Q43" s="31"/>
      <c r="R43" s="47"/>
      <c r="S43" s="46"/>
      <c r="T43" s="31"/>
      <c r="U43" s="47"/>
      <c r="V43" s="46"/>
      <c r="W43" s="31"/>
      <c r="X43" s="48"/>
      <c r="Y43" s="49"/>
    </row>
    <row r="44" spans="1:25" ht="13.5">
      <c r="A44" s="37">
        <v>3</v>
      </c>
      <c r="B44" s="61"/>
      <c r="C44" s="253"/>
      <c r="D44" s="40"/>
      <c r="E44" s="108"/>
      <c r="F44" s="44"/>
      <c r="G44" s="43"/>
      <c r="H44" s="31"/>
      <c r="I44" s="44"/>
      <c r="J44" s="43"/>
      <c r="K44" s="31"/>
      <c r="L44" s="45"/>
      <c r="M44" s="46"/>
      <c r="N44" s="31"/>
      <c r="O44" s="47"/>
      <c r="P44" s="46"/>
      <c r="Q44" s="31"/>
      <c r="R44" s="47"/>
      <c r="S44" s="46"/>
      <c r="T44" s="31"/>
      <c r="U44" s="47"/>
      <c r="V44" s="46"/>
      <c r="W44" s="31"/>
      <c r="X44" s="48"/>
      <c r="Y44" s="49"/>
    </row>
    <row r="45" spans="1:25" ht="13.5">
      <c r="A45" s="37">
        <v>4</v>
      </c>
      <c r="B45" s="61"/>
      <c r="C45" s="254"/>
      <c r="D45" s="73"/>
      <c r="E45" s="117"/>
      <c r="F45" s="44"/>
      <c r="G45" s="43"/>
      <c r="H45" s="31"/>
      <c r="I45" s="44"/>
      <c r="J45" s="43"/>
      <c r="K45" s="31"/>
      <c r="L45" s="45"/>
      <c r="M45" s="46"/>
      <c r="N45" s="31"/>
      <c r="O45" s="47"/>
      <c r="P45" s="46"/>
      <c r="Q45" s="31"/>
      <c r="R45" s="47"/>
      <c r="S45" s="46"/>
      <c r="T45" s="31"/>
      <c r="U45" s="47"/>
      <c r="V45" s="46"/>
      <c r="W45" s="31"/>
      <c r="X45" s="48"/>
      <c r="Y45" s="49"/>
    </row>
    <row r="46" spans="1:25" ht="13.5">
      <c r="A46" s="37">
        <v>5</v>
      </c>
      <c r="B46" s="61"/>
      <c r="C46" s="253"/>
      <c r="D46" s="40"/>
      <c r="E46" s="108"/>
      <c r="F46" s="44"/>
      <c r="G46" s="43"/>
      <c r="H46" s="31"/>
      <c r="I46" s="44"/>
      <c r="J46" s="43"/>
      <c r="K46" s="31"/>
      <c r="L46" s="45"/>
      <c r="M46" s="46"/>
      <c r="N46" s="31"/>
      <c r="O46" s="47"/>
      <c r="P46" s="46"/>
      <c r="Q46" s="31"/>
      <c r="R46" s="47"/>
      <c r="S46" s="46"/>
      <c r="T46" s="31"/>
      <c r="U46" s="47"/>
      <c r="V46" s="46"/>
      <c r="W46" s="31"/>
      <c r="X46" s="48"/>
      <c r="Y46" s="49"/>
    </row>
    <row r="47" spans="1:25" ht="13.5">
      <c r="A47" s="37">
        <v>6</v>
      </c>
      <c r="B47" s="61"/>
      <c r="C47" s="253"/>
      <c r="D47" s="40"/>
      <c r="E47" s="108"/>
      <c r="F47" s="44"/>
      <c r="G47" s="43"/>
      <c r="H47" s="31"/>
      <c r="I47" s="44"/>
      <c r="J47" s="43"/>
      <c r="K47" s="31"/>
      <c r="L47" s="45"/>
      <c r="M47" s="46"/>
      <c r="N47" s="31"/>
      <c r="O47" s="47"/>
      <c r="P47" s="46"/>
      <c r="Q47" s="31"/>
      <c r="R47" s="47"/>
      <c r="S47" s="46"/>
      <c r="T47" s="31"/>
      <c r="U47" s="47"/>
      <c r="V47" s="46"/>
      <c r="W47" s="31"/>
      <c r="X47" s="48"/>
      <c r="Y47" s="49"/>
    </row>
    <row r="48" spans="1:25" ht="13.5">
      <c r="A48" s="37">
        <v>7</v>
      </c>
      <c r="B48" s="61"/>
      <c r="C48" s="253"/>
      <c r="D48" s="40"/>
      <c r="E48" s="108"/>
      <c r="F48" s="44"/>
      <c r="G48" s="43"/>
      <c r="H48" s="31"/>
      <c r="I48" s="44"/>
      <c r="J48" s="43"/>
      <c r="K48" s="31"/>
      <c r="L48" s="45"/>
      <c r="M48" s="46"/>
      <c r="N48" s="31"/>
      <c r="O48" s="47"/>
      <c r="P48" s="46"/>
      <c r="Q48" s="31"/>
      <c r="R48" s="47"/>
      <c r="S48" s="46"/>
      <c r="T48" s="31"/>
      <c r="U48" s="47"/>
      <c r="V48" s="46"/>
      <c r="W48" s="31"/>
      <c r="X48" s="48"/>
      <c r="Y48" s="49"/>
    </row>
    <row r="49" spans="1:25" ht="13.5">
      <c r="A49" s="37">
        <v>8</v>
      </c>
      <c r="B49" s="61"/>
      <c r="C49" s="255"/>
      <c r="D49" s="40"/>
      <c r="E49" s="108"/>
      <c r="F49" s="44"/>
      <c r="G49" s="43"/>
      <c r="H49" s="31"/>
      <c r="I49" s="44"/>
      <c r="J49" s="43"/>
      <c r="K49" s="31"/>
      <c r="L49" s="45"/>
      <c r="M49" s="46"/>
      <c r="N49" s="31"/>
      <c r="O49" s="47"/>
      <c r="P49" s="46"/>
      <c r="Q49" s="31"/>
      <c r="R49" s="47"/>
      <c r="S49" s="46"/>
      <c r="T49" s="31"/>
      <c r="U49" s="47"/>
      <c r="V49" s="46"/>
      <c r="W49" s="31"/>
      <c r="X49" s="48"/>
      <c r="Y49" s="49"/>
    </row>
    <row r="50" spans="1:25" ht="13.5">
      <c r="A50" s="37">
        <v>9</v>
      </c>
      <c r="B50" s="61"/>
      <c r="C50" s="253"/>
      <c r="D50" s="40"/>
      <c r="E50" s="108"/>
      <c r="F50" s="44"/>
      <c r="G50" s="43"/>
      <c r="H50" s="31"/>
      <c r="I50" s="44"/>
      <c r="J50" s="43"/>
      <c r="K50" s="31"/>
      <c r="L50" s="45"/>
      <c r="M50" s="46"/>
      <c r="N50" s="31"/>
      <c r="O50" s="47"/>
      <c r="P50" s="46"/>
      <c r="Q50" s="31"/>
      <c r="R50" s="47"/>
      <c r="S50" s="46"/>
      <c r="T50" s="31"/>
      <c r="U50" s="47"/>
      <c r="V50" s="46"/>
      <c r="W50" s="31"/>
      <c r="X50" s="48"/>
      <c r="Y50" s="49"/>
    </row>
    <row r="51" spans="1:25" ht="13.5">
      <c r="A51" s="37">
        <v>10</v>
      </c>
      <c r="B51" s="61"/>
      <c r="C51" s="253"/>
      <c r="D51" s="40"/>
      <c r="E51" s="108"/>
      <c r="F51" s="44"/>
      <c r="G51" s="43"/>
      <c r="H51" s="31"/>
      <c r="I51" s="44"/>
      <c r="J51" s="43"/>
      <c r="K51" s="31"/>
      <c r="L51" s="45"/>
      <c r="M51" s="46"/>
      <c r="N51" s="31"/>
      <c r="O51" s="47"/>
      <c r="P51" s="46"/>
      <c r="Q51" s="31"/>
      <c r="R51" s="47"/>
      <c r="S51" s="46"/>
      <c r="T51" s="31"/>
      <c r="U51" s="47"/>
      <c r="V51" s="46"/>
      <c r="W51" s="31"/>
      <c r="X51" s="48"/>
      <c r="Y51" s="49"/>
    </row>
    <row r="52" spans="1:25" ht="13.5">
      <c r="A52" s="37">
        <v>11</v>
      </c>
      <c r="B52" s="40"/>
      <c r="C52" s="256"/>
      <c r="D52" s="40"/>
      <c r="E52" s="108"/>
      <c r="F52" s="44"/>
      <c r="G52" s="43"/>
      <c r="H52" s="31"/>
      <c r="I52" s="44"/>
      <c r="J52" s="43"/>
      <c r="K52" s="31"/>
      <c r="L52" s="45"/>
      <c r="M52" s="46"/>
      <c r="N52" s="31"/>
      <c r="O52" s="47"/>
      <c r="P52" s="46"/>
      <c r="Q52" s="31"/>
      <c r="R52" s="47"/>
      <c r="S52" s="46"/>
      <c r="T52" s="31"/>
      <c r="U52" s="47"/>
      <c r="V52" s="46"/>
      <c r="W52" s="31"/>
      <c r="X52" s="48"/>
      <c r="Y52" s="49"/>
    </row>
    <row r="53" spans="1:25" ht="13.5">
      <c r="A53" s="37">
        <v>12</v>
      </c>
      <c r="B53" s="61"/>
      <c r="C53" s="253"/>
      <c r="D53" s="40"/>
      <c r="E53" s="108"/>
      <c r="F53" s="64"/>
      <c r="G53" s="63"/>
      <c r="H53" s="31"/>
      <c r="I53" s="64"/>
      <c r="J53" s="63"/>
      <c r="K53" s="31"/>
      <c r="L53" s="45"/>
      <c r="M53" s="46"/>
      <c r="N53" s="31"/>
      <c r="O53" s="47"/>
      <c r="P53" s="46"/>
      <c r="Q53" s="31"/>
      <c r="R53" s="47"/>
      <c r="S53" s="46"/>
      <c r="T53" s="31"/>
      <c r="U53" s="47"/>
      <c r="V53" s="46"/>
      <c r="W53" s="31"/>
      <c r="X53" s="48"/>
      <c r="Y53" s="49"/>
    </row>
    <row r="54" spans="1:25" ht="13.5">
      <c r="A54" s="37">
        <v>13</v>
      </c>
      <c r="B54" s="61"/>
      <c r="C54" s="253"/>
      <c r="D54" s="40"/>
      <c r="E54" s="108"/>
      <c r="F54" s="64"/>
      <c r="G54" s="63"/>
      <c r="H54" s="31"/>
      <c r="I54" s="64"/>
      <c r="J54" s="63"/>
      <c r="K54" s="31"/>
      <c r="L54" s="45"/>
      <c r="M54" s="46"/>
      <c r="N54" s="31"/>
      <c r="O54" s="47"/>
      <c r="P54" s="46"/>
      <c r="Q54" s="31"/>
      <c r="R54" s="47"/>
      <c r="S54" s="46"/>
      <c r="T54" s="31"/>
      <c r="U54" s="47"/>
      <c r="V54" s="46"/>
      <c r="W54" s="31"/>
      <c r="X54" s="48"/>
      <c r="Y54" s="49"/>
    </row>
    <row r="55" spans="1:25" ht="13.5">
      <c r="A55" s="37">
        <v>14</v>
      </c>
      <c r="B55" s="61"/>
      <c r="C55" s="253"/>
      <c r="D55" s="40"/>
      <c r="E55" s="108"/>
      <c r="F55" s="64"/>
      <c r="G55" s="63"/>
      <c r="H55" s="31"/>
      <c r="I55" s="64"/>
      <c r="J55" s="63"/>
      <c r="K55" s="31"/>
      <c r="L55" s="45"/>
      <c r="M55" s="46"/>
      <c r="N55" s="31"/>
      <c r="O55" s="47"/>
      <c r="P55" s="46"/>
      <c r="Q55" s="31"/>
      <c r="R55" s="47"/>
      <c r="S55" s="46"/>
      <c r="T55" s="31"/>
      <c r="U55" s="47"/>
      <c r="V55" s="46"/>
      <c r="W55" s="31"/>
      <c r="X55" s="48"/>
      <c r="Y55" s="49"/>
    </row>
    <row r="56" spans="1:25" ht="13.5">
      <c r="A56" s="37">
        <v>15</v>
      </c>
      <c r="B56" s="61"/>
      <c r="C56" s="253"/>
      <c r="D56" s="40"/>
      <c r="E56" s="108"/>
      <c r="F56" s="64"/>
      <c r="G56" s="63"/>
      <c r="H56" s="31"/>
      <c r="I56" s="64"/>
      <c r="J56" s="63"/>
      <c r="K56" s="31"/>
      <c r="L56" s="45"/>
      <c r="M56" s="46"/>
      <c r="N56" s="31"/>
      <c r="O56" s="47"/>
      <c r="P56" s="46"/>
      <c r="Q56" s="31"/>
      <c r="R56" s="47"/>
      <c r="S56" s="46"/>
      <c r="T56" s="31"/>
      <c r="U56" s="47"/>
      <c r="V56" s="46"/>
      <c r="W56" s="31"/>
      <c r="X56" s="48"/>
      <c r="Y56" s="49"/>
    </row>
    <row r="57" spans="1:25" ht="13.5">
      <c r="A57" s="37">
        <v>16</v>
      </c>
      <c r="B57" s="61"/>
      <c r="C57" s="253"/>
      <c r="D57" s="40"/>
      <c r="E57" s="108"/>
      <c r="F57" s="47"/>
      <c r="G57" s="46"/>
      <c r="H57" s="31"/>
      <c r="I57" s="47"/>
      <c r="J57" s="46"/>
      <c r="K57" s="31"/>
      <c r="L57" s="45"/>
      <c r="M57" s="46"/>
      <c r="N57" s="31"/>
      <c r="O57" s="47"/>
      <c r="P57" s="46"/>
      <c r="Q57" s="31"/>
      <c r="R57" s="47"/>
      <c r="S57" s="46"/>
      <c r="T57" s="31"/>
      <c r="U57" s="47"/>
      <c r="V57" s="46"/>
      <c r="W57" s="31"/>
      <c r="X57" s="48"/>
      <c r="Y57" s="49"/>
    </row>
    <row r="58" spans="1:25" ht="13.5">
      <c r="A58" s="37">
        <v>17</v>
      </c>
      <c r="B58" s="40"/>
      <c r="C58" s="257"/>
      <c r="D58" s="40"/>
      <c r="E58" s="108"/>
      <c r="F58" s="69"/>
      <c r="G58" s="68"/>
      <c r="H58" s="31"/>
      <c r="I58" s="69"/>
      <c r="J58" s="68"/>
      <c r="K58" s="31"/>
      <c r="L58" s="70"/>
      <c r="M58" s="68"/>
      <c r="N58" s="31"/>
      <c r="O58" s="69"/>
      <c r="P58" s="68"/>
      <c r="Q58" s="31"/>
      <c r="R58" s="69"/>
      <c r="S58" s="68"/>
      <c r="T58" s="31"/>
      <c r="U58" s="69"/>
      <c r="V58" s="68"/>
      <c r="W58" s="31"/>
      <c r="X58" s="48"/>
      <c r="Y58" s="49"/>
    </row>
    <row r="59" spans="1:25" ht="13.5">
      <c r="A59" s="71">
        <v>18</v>
      </c>
      <c r="B59" s="61"/>
      <c r="C59" s="253"/>
      <c r="D59" s="40"/>
      <c r="E59" s="108"/>
      <c r="F59" s="78"/>
      <c r="G59" s="76"/>
      <c r="H59" s="77"/>
      <c r="I59" s="78"/>
      <c r="J59" s="76"/>
      <c r="K59" s="77"/>
      <c r="L59" s="69"/>
      <c r="M59" s="68"/>
      <c r="N59" s="77"/>
      <c r="O59" s="69"/>
      <c r="P59" s="68"/>
      <c r="Q59" s="77"/>
      <c r="R59" s="69"/>
      <c r="S59" s="68"/>
      <c r="T59" s="77"/>
      <c r="U59" s="69"/>
      <c r="V59" s="68"/>
      <c r="W59" s="77"/>
      <c r="X59" s="79"/>
      <c r="Y59" s="49"/>
    </row>
    <row r="60" spans="1:25" ht="13.5">
      <c r="A60" s="71">
        <v>19</v>
      </c>
      <c r="B60" s="61"/>
      <c r="C60" s="253"/>
      <c r="D60" s="40"/>
      <c r="E60" s="108"/>
      <c r="F60" s="47"/>
      <c r="G60" s="46"/>
      <c r="H60" s="77"/>
      <c r="I60" s="47"/>
      <c r="J60" s="46"/>
      <c r="K60" s="77"/>
      <c r="L60" s="47"/>
      <c r="M60" s="46"/>
      <c r="N60" s="77"/>
      <c r="O60" s="47"/>
      <c r="P60" s="46"/>
      <c r="Q60" s="77"/>
      <c r="R60" s="47"/>
      <c r="S60" s="46"/>
      <c r="T60" s="77"/>
      <c r="U60" s="47"/>
      <c r="V60" s="46"/>
      <c r="W60" s="77"/>
      <c r="X60" s="79"/>
      <c r="Y60" s="49"/>
    </row>
    <row r="61" spans="1:25" ht="13.5">
      <c r="A61" s="37">
        <v>20</v>
      </c>
      <c r="B61" s="40"/>
      <c r="C61" s="257"/>
      <c r="D61" s="40"/>
      <c r="E61" s="108"/>
      <c r="F61" s="69"/>
      <c r="G61" s="68"/>
      <c r="H61" s="31"/>
      <c r="I61" s="69"/>
      <c r="J61" s="68"/>
      <c r="K61" s="31"/>
      <c r="L61" s="70"/>
      <c r="M61" s="68"/>
      <c r="N61" s="31"/>
      <c r="O61" s="69"/>
      <c r="P61" s="68"/>
      <c r="Q61" s="31"/>
      <c r="R61" s="69"/>
      <c r="S61" s="68"/>
      <c r="T61" s="31"/>
      <c r="U61" s="69"/>
      <c r="V61" s="68"/>
      <c r="W61" s="31"/>
      <c r="X61" s="48"/>
      <c r="Y61" s="49"/>
    </row>
    <row r="62" spans="1:25" ht="13.5">
      <c r="A62" s="81">
        <v>21</v>
      </c>
      <c r="B62" s="230"/>
      <c r="C62" s="258"/>
      <c r="D62" s="84"/>
      <c r="E62" s="122"/>
      <c r="F62" s="259"/>
      <c r="G62" s="87"/>
      <c r="H62" s="88"/>
      <c r="I62" s="89"/>
      <c r="J62" s="87"/>
      <c r="K62" s="88"/>
      <c r="L62" s="90"/>
      <c r="M62" s="91"/>
      <c r="N62" s="88"/>
      <c r="O62" s="92"/>
      <c r="P62" s="91"/>
      <c r="Q62" s="88"/>
      <c r="R62" s="92"/>
      <c r="S62" s="91"/>
      <c r="T62" s="88"/>
      <c r="U62" s="92"/>
      <c r="V62" s="91"/>
      <c r="W62" s="88"/>
      <c r="X62" s="93"/>
      <c r="Y62" s="94"/>
    </row>
    <row r="63" spans="1:25" ht="22.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2.5">
      <c r="A64" s="5"/>
      <c r="B64" s="5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2.5">
      <c r="A65" s="1" t="s">
        <v>209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2.5">
      <c r="A66" s="2" t="s">
        <v>1</v>
      </c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2.5">
      <c r="A67" s="2" t="s">
        <v>210</v>
      </c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2.5">
      <c r="A68" s="5" t="s">
        <v>3</v>
      </c>
      <c r="B68" s="5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2.5">
      <c r="A69" s="8"/>
      <c r="B69" s="8"/>
      <c r="C69" s="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2.5">
      <c r="A70" s="9" t="s">
        <v>33</v>
      </c>
      <c r="B70" s="8"/>
      <c r="C70" s="8"/>
      <c r="D70" s="3"/>
      <c r="E70" s="3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4"/>
      <c r="Y70" s="4"/>
    </row>
    <row r="71" spans="6:23" ht="13.5">
      <c r="F71" s="12"/>
      <c r="G71" s="13" t="s">
        <v>5</v>
      </c>
      <c r="H71" s="14"/>
      <c r="I71" s="13"/>
      <c r="J71" s="13" t="s">
        <v>6</v>
      </c>
      <c r="K71" s="14"/>
      <c r="L71" s="13"/>
      <c r="M71" s="13" t="s">
        <v>7</v>
      </c>
      <c r="N71" s="14"/>
      <c r="O71" s="13"/>
      <c r="P71" s="13" t="s">
        <v>8</v>
      </c>
      <c r="Q71" s="14"/>
      <c r="R71" s="13"/>
      <c r="S71" s="13" t="s">
        <v>9</v>
      </c>
      <c r="T71" s="14"/>
      <c r="U71" s="13"/>
      <c r="V71" s="13" t="s">
        <v>10</v>
      </c>
      <c r="W71" s="14"/>
    </row>
    <row r="72" spans="1:25" ht="13.5">
      <c r="A72" s="15" t="s">
        <v>11</v>
      </c>
      <c r="B72" s="16" t="s">
        <v>12</v>
      </c>
      <c r="C72" s="16" t="s">
        <v>13</v>
      </c>
      <c r="D72" s="16" t="s">
        <v>14</v>
      </c>
      <c r="E72" s="16" t="s">
        <v>15</v>
      </c>
      <c r="F72" s="18" t="s">
        <v>16</v>
      </c>
      <c r="G72" s="19" t="s">
        <v>17</v>
      </c>
      <c r="H72" s="16" t="s">
        <v>18</v>
      </c>
      <c r="I72" s="20" t="s">
        <v>19</v>
      </c>
      <c r="J72" s="20" t="s">
        <v>20</v>
      </c>
      <c r="K72" s="16" t="s">
        <v>18</v>
      </c>
      <c r="L72" s="21" t="s">
        <v>21</v>
      </c>
      <c r="M72" s="20" t="s">
        <v>22</v>
      </c>
      <c r="N72" s="16" t="s">
        <v>18</v>
      </c>
      <c r="O72" s="20" t="s">
        <v>23</v>
      </c>
      <c r="P72" s="20" t="s">
        <v>24</v>
      </c>
      <c r="Q72" s="16" t="s">
        <v>18</v>
      </c>
      <c r="R72" s="20" t="s">
        <v>25</v>
      </c>
      <c r="S72" s="20" t="s">
        <v>26</v>
      </c>
      <c r="T72" s="16" t="s">
        <v>18</v>
      </c>
      <c r="U72" s="20" t="s">
        <v>27</v>
      </c>
      <c r="V72" s="20" t="s">
        <v>28</v>
      </c>
      <c r="W72" s="16" t="s">
        <v>18</v>
      </c>
      <c r="X72" s="22" t="s">
        <v>29</v>
      </c>
      <c r="Y72" s="23" t="s">
        <v>30</v>
      </c>
    </row>
    <row r="73" spans="1:25" ht="13.5">
      <c r="A73" s="24">
        <v>1</v>
      </c>
      <c r="B73" s="250"/>
      <c r="C73" s="251"/>
      <c r="D73" s="27"/>
      <c r="E73" s="252"/>
      <c r="F73" s="99"/>
      <c r="G73" s="30"/>
      <c r="H73" s="31"/>
      <c r="I73" s="32"/>
      <c r="J73" s="30"/>
      <c r="K73" s="31"/>
      <c r="L73" s="12"/>
      <c r="M73" s="33"/>
      <c r="N73" s="31"/>
      <c r="O73" s="34"/>
      <c r="P73" s="33"/>
      <c r="Q73" s="31"/>
      <c r="R73" s="34"/>
      <c r="S73" s="33"/>
      <c r="T73" s="31"/>
      <c r="U73" s="34"/>
      <c r="V73" s="33"/>
      <c r="W73" s="31"/>
      <c r="X73" s="35"/>
      <c r="Y73" s="36"/>
    </row>
    <row r="74" spans="1:25" ht="13.5">
      <c r="A74" s="37">
        <v>2</v>
      </c>
      <c r="B74" s="61"/>
      <c r="C74" s="253"/>
      <c r="D74" s="40"/>
      <c r="E74" s="108"/>
      <c r="F74" s="180"/>
      <c r="G74" s="43"/>
      <c r="H74" s="31"/>
      <c r="I74" s="44"/>
      <c r="J74" s="43"/>
      <c r="K74" s="31"/>
      <c r="L74" s="45"/>
      <c r="M74" s="46"/>
      <c r="N74" s="31"/>
      <c r="O74" s="47"/>
      <c r="P74" s="46"/>
      <c r="Q74" s="31"/>
      <c r="R74" s="47"/>
      <c r="S74" s="46"/>
      <c r="T74" s="31"/>
      <c r="U74" s="47"/>
      <c r="V74" s="46"/>
      <c r="W74" s="31"/>
      <c r="X74" s="48"/>
      <c r="Y74" s="49"/>
    </row>
    <row r="75" spans="1:25" ht="13.5">
      <c r="A75" s="37">
        <v>3</v>
      </c>
      <c r="B75" s="61"/>
      <c r="C75" s="253"/>
      <c r="D75" s="40"/>
      <c r="E75" s="108"/>
      <c r="F75" s="44"/>
      <c r="G75" s="43"/>
      <c r="H75" s="31"/>
      <c r="I75" s="44"/>
      <c r="J75" s="43"/>
      <c r="K75" s="31"/>
      <c r="L75" s="45"/>
      <c r="M75" s="46"/>
      <c r="N75" s="31"/>
      <c r="O75" s="47"/>
      <c r="P75" s="46"/>
      <c r="Q75" s="31"/>
      <c r="R75" s="47"/>
      <c r="S75" s="46"/>
      <c r="T75" s="31"/>
      <c r="U75" s="47"/>
      <c r="V75" s="46"/>
      <c r="W75" s="31"/>
      <c r="X75" s="48"/>
      <c r="Y75" s="49"/>
    </row>
    <row r="76" spans="1:25" ht="13.5">
      <c r="A76" s="37">
        <v>4</v>
      </c>
      <c r="B76" s="61"/>
      <c r="C76" s="254"/>
      <c r="D76" s="73"/>
      <c r="E76" s="117"/>
      <c r="F76" s="44"/>
      <c r="G76" s="43"/>
      <c r="H76" s="31"/>
      <c r="I76" s="44"/>
      <c r="J76" s="43"/>
      <c r="K76" s="31"/>
      <c r="L76" s="45"/>
      <c r="M76" s="46"/>
      <c r="N76" s="31"/>
      <c r="O76" s="47"/>
      <c r="P76" s="46"/>
      <c r="Q76" s="31"/>
      <c r="R76" s="47"/>
      <c r="S76" s="46"/>
      <c r="T76" s="31"/>
      <c r="U76" s="47"/>
      <c r="V76" s="46"/>
      <c r="W76" s="31"/>
      <c r="X76" s="48"/>
      <c r="Y76" s="49"/>
    </row>
    <row r="77" spans="1:25" ht="13.5">
      <c r="A77" s="37">
        <v>5</v>
      </c>
      <c r="B77" s="61"/>
      <c r="C77" s="253"/>
      <c r="D77" s="40"/>
      <c r="E77" s="108"/>
      <c r="F77" s="44"/>
      <c r="G77" s="43"/>
      <c r="H77" s="31"/>
      <c r="I77" s="44"/>
      <c r="J77" s="43"/>
      <c r="K77" s="31"/>
      <c r="L77" s="45"/>
      <c r="M77" s="46"/>
      <c r="N77" s="31"/>
      <c r="O77" s="47"/>
      <c r="P77" s="46"/>
      <c r="Q77" s="31"/>
      <c r="R77" s="47"/>
      <c r="S77" s="46"/>
      <c r="T77" s="31"/>
      <c r="U77" s="47"/>
      <c r="V77" s="46"/>
      <c r="W77" s="31"/>
      <c r="X77" s="48"/>
      <c r="Y77" s="49"/>
    </row>
    <row r="78" spans="1:25" ht="13.5">
      <c r="A78" s="37">
        <v>6</v>
      </c>
      <c r="B78" s="61"/>
      <c r="C78" s="253"/>
      <c r="D78" s="40"/>
      <c r="E78" s="108"/>
      <c r="F78" s="44"/>
      <c r="G78" s="43"/>
      <c r="H78" s="31"/>
      <c r="I78" s="44"/>
      <c r="J78" s="43"/>
      <c r="K78" s="31"/>
      <c r="L78" s="45"/>
      <c r="M78" s="46"/>
      <c r="N78" s="31"/>
      <c r="O78" s="47"/>
      <c r="P78" s="46"/>
      <c r="Q78" s="31"/>
      <c r="R78" s="47"/>
      <c r="S78" s="46"/>
      <c r="T78" s="31"/>
      <c r="U78" s="47"/>
      <c r="V78" s="46"/>
      <c r="W78" s="31"/>
      <c r="X78" s="48"/>
      <c r="Y78" s="49"/>
    </row>
    <row r="79" spans="1:25" ht="13.5">
      <c r="A79" s="37">
        <v>7</v>
      </c>
      <c r="B79" s="61"/>
      <c r="C79" s="253"/>
      <c r="D79" s="40"/>
      <c r="E79" s="108"/>
      <c r="F79" s="44"/>
      <c r="G79" s="43"/>
      <c r="H79" s="31"/>
      <c r="I79" s="44"/>
      <c r="J79" s="43"/>
      <c r="K79" s="31"/>
      <c r="L79" s="45"/>
      <c r="M79" s="46"/>
      <c r="N79" s="31"/>
      <c r="O79" s="47"/>
      <c r="P79" s="46"/>
      <c r="Q79" s="31"/>
      <c r="R79" s="47"/>
      <c r="S79" s="46"/>
      <c r="T79" s="31"/>
      <c r="U79" s="47"/>
      <c r="V79" s="46"/>
      <c r="W79" s="31"/>
      <c r="X79" s="48"/>
      <c r="Y79" s="49"/>
    </row>
    <row r="80" spans="1:25" ht="13.5">
      <c r="A80" s="37">
        <v>8</v>
      </c>
      <c r="B80" s="61"/>
      <c r="C80" s="255"/>
      <c r="D80" s="40"/>
      <c r="E80" s="108"/>
      <c r="F80" s="44"/>
      <c r="G80" s="43"/>
      <c r="H80" s="31"/>
      <c r="I80" s="44"/>
      <c r="J80" s="43"/>
      <c r="K80" s="31"/>
      <c r="L80" s="45"/>
      <c r="M80" s="46"/>
      <c r="N80" s="31"/>
      <c r="O80" s="47"/>
      <c r="P80" s="46"/>
      <c r="Q80" s="31"/>
      <c r="R80" s="47"/>
      <c r="S80" s="46"/>
      <c r="T80" s="31"/>
      <c r="U80" s="47"/>
      <c r="V80" s="46"/>
      <c r="W80" s="31"/>
      <c r="X80" s="48"/>
      <c r="Y80" s="49"/>
    </row>
    <row r="81" spans="1:25" ht="13.5">
      <c r="A81" s="37">
        <v>9</v>
      </c>
      <c r="B81" s="61"/>
      <c r="C81" s="253"/>
      <c r="D81" s="40"/>
      <c r="E81" s="108"/>
      <c r="F81" s="44"/>
      <c r="G81" s="43"/>
      <c r="H81" s="31"/>
      <c r="I81" s="44"/>
      <c r="J81" s="43"/>
      <c r="K81" s="31"/>
      <c r="L81" s="45"/>
      <c r="M81" s="46"/>
      <c r="N81" s="31"/>
      <c r="O81" s="47"/>
      <c r="P81" s="46"/>
      <c r="Q81" s="31"/>
      <c r="R81" s="47"/>
      <c r="S81" s="46"/>
      <c r="T81" s="31"/>
      <c r="U81" s="47"/>
      <c r="V81" s="46"/>
      <c r="W81" s="31"/>
      <c r="X81" s="48"/>
      <c r="Y81" s="49"/>
    </row>
    <row r="82" spans="1:25" ht="13.5">
      <c r="A82" s="37">
        <v>10</v>
      </c>
      <c r="B82" s="61"/>
      <c r="C82" s="253"/>
      <c r="D82" s="40"/>
      <c r="E82" s="108"/>
      <c r="F82" s="44"/>
      <c r="G82" s="43"/>
      <c r="H82" s="31"/>
      <c r="I82" s="44"/>
      <c r="J82" s="43"/>
      <c r="K82" s="31"/>
      <c r="L82" s="45"/>
      <c r="M82" s="46"/>
      <c r="N82" s="31"/>
      <c r="O82" s="47"/>
      <c r="P82" s="46"/>
      <c r="Q82" s="31"/>
      <c r="R82" s="47"/>
      <c r="S82" s="46"/>
      <c r="T82" s="31"/>
      <c r="U82" s="47"/>
      <c r="V82" s="46"/>
      <c r="W82" s="31"/>
      <c r="X82" s="48"/>
      <c r="Y82" s="49"/>
    </row>
    <row r="83" spans="1:25" ht="13.5">
      <c r="A83" s="37">
        <v>11</v>
      </c>
      <c r="B83" s="40"/>
      <c r="C83" s="256"/>
      <c r="D83" s="40"/>
      <c r="E83" s="108"/>
      <c r="F83" s="44"/>
      <c r="G83" s="43"/>
      <c r="H83" s="31"/>
      <c r="I83" s="44"/>
      <c r="J83" s="43"/>
      <c r="K83" s="31"/>
      <c r="L83" s="45"/>
      <c r="M83" s="46"/>
      <c r="N83" s="31"/>
      <c r="O83" s="47"/>
      <c r="P83" s="46"/>
      <c r="Q83" s="31"/>
      <c r="R83" s="47"/>
      <c r="S83" s="46"/>
      <c r="T83" s="31"/>
      <c r="U83" s="47"/>
      <c r="V83" s="46"/>
      <c r="W83" s="31"/>
      <c r="X83" s="48"/>
      <c r="Y83" s="49"/>
    </row>
    <row r="84" spans="1:25" ht="13.5">
      <c r="A84" s="37">
        <v>12</v>
      </c>
      <c r="B84" s="61"/>
      <c r="C84" s="253"/>
      <c r="D84" s="40"/>
      <c r="E84" s="108"/>
      <c r="F84" s="64"/>
      <c r="G84" s="63"/>
      <c r="H84" s="31"/>
      <c r="I84" s="64"/>
      <c r="J84" s="63"/>
      <c r="K84" s="31"/>
      <c r="L84" s="45"/>
      <c r="M84" s="46"/>
      <c r="N84" s="31"/>
      <c r="O84" s="47"/>
      <c r="P84" s="46"/>
      <c r="Q84" s="31"/>
      <c r="R84" s="47"/>
      <c r="S84" s="46"/>
      <c r="T84" s="31"/>
      <c r="U84" s="47"/>
      <c r="V84" s="46"/>
      <c r="W84" s="31"/>
      <c r="X84" s="48"/>
      <c r="Y84" s="49"/>
    </row>
    <row r="85" spans="1:25" ht="13.5">
      <c r="A85" s="37">
        <v>13</v>
      </c>
      <c r="B85" s="61"/>
      <c r="C85" s="253"/>
      <c r="D85" s="40"/>
      <c r="E85" s="108"/>
      <c r="F85" s="64"/>
      <c r="G85" s="63"/>
      <c r="H85" s="31"/>
      <c r="I85" s="64"/>
      <c r="J85" s="63"/>
      <c r="K85" s="31"/>
      <c r="L85" s="45"/>
      <c r="M85" s="46"/>
      <c r="N85" s="31"/>
      <c r="O85" s="47"/>
      <c r="P85" s="46"/>
      <c r="Q85" s="31"/>
      <c r="R85" s="47"/>
      <c r="S85" s="46"/>
      <c r="T85" s="31"/>
      <c r="U85" s="47"/>
      <c r="V85" s="46"/>
      <c r="W85" s="31"/>
      <c r="X85" s="48"/>
      <c r="Y85" s="49"/>
    </row>
    <row r="86" spans="1:25" ht="13.5">
      <c r="A86" s="37">
        <v>14</v>
      </c>
      <c r="B86" s="61"/>
      <c r="C86" s="253"/>
      <c r="D86" s="40"/>
      <c r="E86" s="108"/>
      <c r="F86" s="64"/>
      <c r="G86" s="63"/>
      <c r="H86" s="31"/>
      <c r="I86" s="64"/>
      <c r="J86" s="63"/>
      <c r="K86" s="31"/>
      <c r="L86" s="45"/>
      <c r="M86" s="46"/>
      <c r="N86" s="31"/>
      <c r="O86" s="47"/>
      <c r="P86" s="46"/>
      <c r="Q86" s="31"/>
      <c r="R86" s="47"/>
      <c r="S86" s="46"/>
      <c r="T86" s="31"/>
      <c r="U86" s="47"/>
      <c r="V86" s="46"/>
      <c r="W86" s="31"/>
      <c r="X86" s="48"/>
      <c r="Y86" s="49"/>
    </row>
    <row r="87" spans="1:25" ht="13.5">
      <c r="A87" s="37">
        <v>15</v>
      </c>
      <c r="B87" s="61"/>
      <c r="C87" s="253"/>
      <c r="D87" s="40"/>
      <c r="E87" s="108"/>
      <c r="F87" s="64"/>
      <c r="G87" s="63"/>
      <c r="H87" s="31"/>
      <c r="I87" s="64"/>
      <c r="J87" s="63"/>
      <c r="K87" s="31"/>
      <c r="L87" s="45"/>
      <c r="M87" s="46"/>
      <c r="N87" s="31"/>
      <c r="O87" s="47"/>
      <c r="P87" s="46"/>
      <c r="Q87" s="31"/>
      <c r="R87" s="47"/>
      <c r="S87" s="46"/>
      <c r="T87" s="31"/>
      <c r="U87" s="47"/>
      <c r="V87" s="46"/>
      <c r="W87" s="31"/>
      <c r="X87" s="48"/>
      <c r="Y87" s="49"/>
    </row>
    <row r="88" spans="1:25" ht="13.5">
      <c r="A88" s="37">
        <v>16</v>
      </c>
      <c r="B88" s="61"/>
      <c r="C88" s="253"/>
      <c r="D88" s="40"/>
      <c r="E88" s="108"/>
      <c r="F88" s="47"/>
      <c r="G88" s="46"/>
      <c r="H88" s="31"/>
      <c r="I88" s="47"/>
      <c r="J88" s="46"/>
      <c r="K88" s="31"/>
      <c r="L88" s="45"/>
      <c r="M88" s="46"/>
      <c r="N88" s="31"/>
      <c r="O88" s="47"/>
      <c r="P88" s="46"/>
      <c r="Q88" s="31"/>
      <c r="R88" s="47"/>
      <c r="S88" s="46"/>
      <c r="T88" s="31"/>
      <c r="U88" s="47"/>
      <c r="V88" s="46"/>
      <c r="W88" s="31"/>
      <c r="X88" s="48"/>
      <c r="Y88" s="49"/>
    </row>
    <row r="89" spans="1:25" ht="13.5">
      <c r="A89" s="37">
        <v>17</v>
      </c>
      <c r="B89" s="40"/>
      <c r="C89" s="257"/>
      <c r="D89" s="40"/>
      <c r="E89" s="108"/>
      <c r="F89" s="69"/>
      <c r="G89" s="68"/>
      <c r="H89" s="31"/>
      <c r="I89" s="69"/>
      <c r="J89" s="68"/>
      <c r="K89" s="31"/>
      <c r="L89" s="70"/>
      <c r="M89" s="68"/>
      <c r="N89" s="31"/>
      <c r="O89" s="69"/>
      <c r="P89" s="68"/>
      <c r="Q89" s="31"/>
      <c r="R89" s="69"/>
      <c r="S89" s="68"/>
      <c r="T89" s="31"/>
      <c r="U89" s="69"/>
      <c r="V89" s="68"/>
      <c r="W89" s="31"/>
      <c r="X89" s="48"/>
      <c r="Y89" s="49"/>
    </row>
    <row r="90" spans="1:25" ht="13.5">
      <c r="A90" s="71">
        <v>18</v>
      </c>
      <c r="B90" s="61"/>
      <c r="C90" s="253"/>
      <c r="D90" s="40"/>
      <c r="E90" s="108"/>
      <c r="F90" s="78"/>
      <c r="G90" s="76"/>
      <c r="H90" s="77"/>
      <c r="I90" s="78"/>
      <c r="J90" s="76"/>
      <c r="K90" s="77"/>
      <c r="L90" s="69"/>
      <c r="M90" s="68"/>
      <c r="N90" s="77"/>
      <c r="O90" s="69"/>
      <c r="P90" s="68"/>
      <c r="Q90" s="77"/>
      <c r="R90" s="69"/>
      <c r="S90" s="68"/>
      <c r="T90" s="77"/>
      <c r="U90" s="69"/>
      <c r="V90" s="68"/>
      <c r="W90" s="77"/>
      <c r="X90" s="79"/>
      <c r="Y90" s="49"/>
    </row>
    <row r="91" spans="1:25" ht="13.5">
      <c r="A91" s="71">
        <v>19</v>
      </c>
      <c r="B91" s="61"/>
      <c r="C91" s="253"/>
      <c r="D91" s="40"/>
      <c r="E91" s="108"/>
      <c r="F91" s="47"/>
      <c r="G91" s="46"/>
      <c r="H91" s="77"/>
      <c r="I91" s="47"/>
      <c r="J91" s="46"/>
      <c r="K91" s="77"/>
      <c r="L91" s="47"/>
      <c r="M91" s="46"/>
      <c r="N91" s="77"/>
      <c r="O91" s="47"/>
      <c r="P91" s="46"/>
      <c r="Q91" s="77"/>
      <c r="R91" s="47"/>
      <c r="S91" s="46"/>
      <c r="T91" s="77"/>
      <c r="U91" s="47"/>
      <c r="V91" s="46"/>
      <c r="W91" s="77"/>
      <c r="X91" s="79"/>
      <c r="Y91" s="49"/>
    </row>
    <row r="92" spans="1:25" ht="13.5">
      <c r="A92" s="37">
        <v>20</v>
      </c>
      <c r="B92" s="40"/>
      <c r="C92" s="257"/>
      <c r="D92" s="40"/>
      <c r="E92" s="108"/>
      <c r="F92" s="69"/>
      <c r="G92" s="68"/>
      <c r="H92" s="31"/>
      <c r="I92" s="69"/>
      <c r="J92" s="68"/>
      <c r="K92" s="31"/>
      <c r="L92" s="70"/>
      <c r="M92" s="68"/>
      <c r="N92" s="31"/>
      <c r="O92" s="69"/>
      <c r="P92" s="68"/>
      <c r="Q92" s="31"/>
      <c r="R92" s="69"/>
      <c r="S92" s="68"/>
      <c r="T92" s="31"/>
      <c r="U92" s="69"/>
      <c r="V92" s="68"/>
      <c r="W92" s="31"/>
      <c r="X92" s="48"/>
      <c r="Y92" s="49"/>
    </row>
    <row r="93" spans="1:25" ht="13.5">
      <c r="A93" s="81">
        <v>21</v>
      </c>
      <c r="B93" s="230"/>
      <c r="C93" s="258"/>
      <c r="D93" s="84"/>
      <c r="E93" s="122"/>
      <c r="F93" s="259"/>
      <c r="G93" s="87"/>
      <c r="H93" s="88"/>
      <c r="I93" s="89"/>
      <c r="J93" s="87"/>
      <c r="K93" s="88"/>
      <c r="L93" s="90"/>
      <c r="M93" s="91"/>
      <c r="N93" s="88"/>
      <c r="O93" s="92"/>
      <c r="P93" s="91"/>
      <c r="Q93" s="88"/>
      <c r="R93" s="92"/>
      <c r="S93" s="91"/>
      <c r="T93" s="88"/>
      <c r="U93" s="92"/>
      <c r="V93" s="91"/>
      <c r="W93" s="88"/>
      <c r="X93" s="93"/>
      <c r="Y93" s="94"/>
    </row>
    <row r="94" spans="1:25" ht="22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2.5">
      <c r="A96" s="1" t="s">
        <v>209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2.5">
      <c r="A97" s="2" t="s">
        <v>1</v>
      </c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2.5">
      <c r="A98" s="2" t="s">
        <v>210</v>
      </c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2.5">
      <c r="A99" s="5" t="s">
        <v>3</v>
      </c>
      <c r="B99" s="5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2.5">
      <c r="A100" s="8"/>
      <c r="B100" s="8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2.5">
      <c r="A101" s="9" t="s">
        <v>34</v>
      </c>
      <c r="B101" s="8"/>
      <c r="C101" s="8"/>
      <c r="D101" s="3"/>
      <c r="E101" s="3"/>
      <c r="F101" s="10"/>
      <c r="G101" s="10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11"/>
      <c r="W101" s="11"/>
      <c r="X101" s="4"/>
      <c r="Y101" s="4"/>
    </row>
    <row r="102" spans="6:23" ht="13.5">
      <c r="F102" s="12"/>
      <c r="G102" s="13" t="s">
        <v>5</v>
      </c>
      <c r="H102" s="14"/>
      <c r="I102" s="13"/>
      <c r="J102" s="13" t="s">
        <v>6</v>
      </c>
      <c r="K102" s="14"/>
      <c r="L102" s="13"/>
      <c r="M102" s="13" t="s">
        <v>7</v>
      </c>
      <c r="N102" s="14"/>
      <c r="O102" s="13"/>
      <c r="P102" s="13" t="s">
        <v>8</v>
      </c>
      <c r="Q102" s="14"/>
      <c r="R102" s="13"/>
      <c r="S102" s="13" t="s">
        <v>9</v>
      </c>
      <c r="T102" s="14"/>
      <c r="U102" s="13"/>
      <c r="V102" s="13" t="s">
        <v>10</v>
      </c>
      <c r="W102" s="14"/>
    </row>
    <row r="103" spans="1:25" ht="13.5">
      <c r="A103" s="15" t="s">
        <v>11</v>
      </c>
      <c r="B103" s="16" t="s">
        <v>12</v>
      </c>
      <c r="C103" s="16" t="s">
        <v>13</v>
      </c>
      <c r="D103" s="16" t="s">
        <v>14</v>
      </c>
      <c r="E103" s="16" t="s">
        <v>15</v>
      </c>
      <c r="F103" s="18" t="s">
        <v>16</v>
      </c>
      <c r="G103" s="19" t="s">
        <v>17</v>
      </c>
      <c r="H103" s="16" t="s">
        <v>18</v>
      </c>
      <c r="I103" s="20" t="s">
        <v>19</v>
      </c>
      <c r="J103" s="20" t="s">
        <v>20</v>
      </c>
      <c r="K103" s="16" t="s">
        <v>18</v>
      </c>
      <c r="L103" s="21" t="s">
        <v>21</v>
      </c>
      <c r="M103" s="20" t="s">
        <v>22</v>
      </c>
      <c r="N103" s="16" t="s">
        <v>18</v>
      </c>
      <c r="O103" s="20" t="s">
        <v>23</v>
      </c>
      <c r="P103" s="20" t="s">
        <v>24</v>
      </c>
      <c r="Q103" s="16" t="s">
        <v>18</v>
      </c>
      <c r="R103" s="20" t="s">
        <v>25</v>
      </c>
      <c r="S103" s="20" t="s">
        <v>26</v>
      </c>
      <c r="T103" s="16" t="s">
        <v>18</v>
      </c>
      <c r="U103" s="20" t="s">
        <v>27</v>
      </c>
      <c r="V103" s="20" t="s">
        <v>28</v>
      </c>
      <c r="W103" s="16" t="s">
        <v>18</v>
      </c>
      <c r="X103" s="22" t="s">
        <v>29</v>
      </c>
      <c r="Y103" s="23" t="s">
        <v>30</v>
      </c>
    </row>
    <row r="104" spans="1:25" ht="13.5">
      <c r="A104" s="24">
        <v>1</v>
      </c>
      <c r="B104" s="250"/>
      <c r="C104" s="251"/>
      <c r="D104" s="27"/>
      <c r="E104" s="252"/>
      <c r="F104" s="99"/>
      <c r="G104" s="30"/>
      <c r="H104" s="31"/>
      <c r="I104" s="32"/>
      <c r="J104" s="30"/>
      <c r="K104" s="31"/>
      <c r="L104" s="12"/>
      <c r="M104" s="33"/>
      <c r="N104" s="31"/>
      <c r="O104" s="34"/>
      <c r="P104" s="33"/>
      <c r="Q104" s="31"/>
      <c r="R104" s="34"/>
      <c r="S104" s="33"/>
      <c r="T104" s="31"/>
      <c r="U104" s="34"/>
      <c r="V104" s="33"/>
      <c r="W104" s="31"/>
      <c r="X104" s="35"/>
      <c r="Y104" s="36"/>
    </row>
    <row r="105" spans="1:25" ht="13.5">
      <c r="A105" s="37">
        <v>2</v>
      </c>
      <c r="B105" s="61"/>
      <c r="C105" s="253"/>
      <c r="D105" s="40"/>
      <c r="E105" s="108"/>
      <c r="F105" s="180"/>
      <c r="G105" s="43"/>
      <c r="H105" s="31"/>
      <c r="I105" s="44"/>
      <c r="J105" s="43"/>
      <c r="K105" s="31"/>
      <c r="L105" s="45"/>
      <c r="M105" s="46"/>
      <c r="N105" s="31"/>
      <c r="O105" s="47"/>
      <c r="P105" s="46"/>
      <c r="Q105" s="31"/>
      <c r="R105" s="47"/>
      <c r="S105" s="46"/>
      <c r="T105" s="31"/>
      <c r="U105" s="47"/>
      <c r="V105" s="46"/>
      <c r="W105" s="31"/>
      <c r="X105" s="48"/>
      <c r="Y105" s="49"/>
    </row>
    <row r="106" spans="1:25" ht="13.5">
      <c r="A106" s="37">
        <v>3</v>
      </c>
      <c r="B106" s="61"/>
      <c r="C106" s="253"/>
      <c r="D106" s="40"/>
      <c r="E106" s="108"/>
      <c r="F106" s="44"/>
      <c r="G106" s="43"/>
      <c r="H106" s="31"/>
      <c r="I106" s="44"/>
      <c r="J106" s="43"/>
      <c r="K106" s="31"/>
      <c r="L106" s="45"/>
      <c r="M106" s="46"/>
      <c r="N106" s="31"/>
      <c r="O106" s="47"/>
      <c r="P106" s="46"/>
      <c r="Q106" s="31"/>
      <c r="R106" s="47"/>
      <c r="S106" s="46"/>
      <c r="T106" s="31"/>
      <c r="U106" s="47"/>
      <c r="V106" s="46"/>
      <c r="W106" s="31"/>
      <c r="X106" s="48"/>
      <c r="Y106" s="49"/>
    </row>
    <row r="107" spans="1:25" ht="13.5">
      <c r="A107" s="37">
        <v>4</v>
      </c>
      <c r="B107" s="61"/>
      <c r="C107" s="254"/>
      <c r="D107" s="73"/>
      <c r="E107" s="117"/>
      <c r="F107" s="44"/>
      <c r="G107" s="43"/>
      <c r="H107" s="31"/>
      <c r="I107" s="44"/>
      <c r="J107" s="43"/>
      <c r="K107" s="31"/>
      <c r="L107" s="45"/>
      <c r="M107" s="46"/>
      <c r="N107" s="31"/>
      <c r="O107" s="47"/>
      <c r="P107" s="46"/>
      <c r="Q107" s="31"/>
      <c r="R107" s="47"/>
      <c r="S107" s="46"/>
      <c r="T107" s="31"/>
      <c r="U107" s="47"/>
      <c r="V107" s="46"/>
      <c r="W107" s="31"/>
      <c r="X107" s="48"/>
      <c r="Y107" s="49"/>
    </row>
    <row r="108" spans="1:25" ht="13.5">
      <c r="A108" s="37">
        <v>5</v>
      </c>
      <c r="B108" s="61"/>
      <c r="C108" s="253"/>
      <c r="D108" s="40"/>
      <c r="E108" s="108"/>
      <c r="F108" s="44"/>
      <c r="G108" s="43"/>
      <c r="H108" s="31"/>
      <c r="I108" s="44"/>
      <c r="J108" s="43"/>
      <c r="K108" s="31"/>
      <c r="L108" s="45"/>
      <c r="M108" s="46"/>
      <c r="N108" s="31"/>
      <c r="O108" s="47"/>
      <c r="P108" s="46"/>
      <c r="Q108" s="31"/>
      <c r="R108" s="47"/>
      <c r="S108" s="46"/>
      <c r="T108" s="31"/>
      <c r="U108" s="47"/>
      <c r="V108" s="46"/>
      <c r="W108" s="31"/>
      <c r="X108" s="48"/>
      <c r="Y108" s="49"/>
    </row>
    <row r="109" spans="1:25" ht="13.5">
      <c r="A109" s="37">
        <v>6</v>
      </c>
      <c r="B109" s="61"/>
      <c r="C109" s="253"/>
      <c r="D109" s="40"/>
      <c r="E109" s="108"/>
      <c r="F109" s="44"/>
      <c r="G109" s="43"/>
      <c r="H109" s="31"/>
      <c r="I109" s="44"/>
      <c r="J109" s="43"/>
      <c r="K109" s="31"/>
      <c r="L109" s="45"/>
      <c r="M109" s="46"/>
      <c r="N109" s="31"/>
      <c r="O109" s="47"/>
      <c r="P109" s="46"/>
      <c r="Q109" s="31"/>
      <c r="R109" s="47"/>
      <c r="S109" s="46"/>
      <c r="T109" s="31"/>
      <c r="U109" s="47"/>
      <c r="V109" s="46"/>
      <c r="W109" s="31"/>
      <c r="X109" s="48"/>
      <c r="Y109" s="49"/>
    </row>
    <row r="110" spans="1:25" ht="13.5">
      <c r="A110" s="37">
        <v>7</v>
      </c>
      <c r="B110" s="61"/>
      <c r="C110" s="253"/>
      <c r="D110" s="40"/>
      <c r="E110" s="108"/>
      <c r="F110" s="44"/>
      <c r="G110" s="43"/>
      <c r="H110" s="31"/>
      <c r="I110" s="44"/>
      <c r="J110" s="43"/>
      <c r="K110" s="31"/>
      <c r="L110" s="45"/>
      <c r="M110" s="46"/>
      <c r="N110" s="31"/>
      <c r="O110" s="47"/>
      <c r="P110" s="46"/>
      <c r="Q110" s="31"/>
      <c r="R110" s="47"/>
      <c r="S110" s="46"/>
      <c r="T110" s="31"/>
      <c r="U110" s="47"/>
      <c r="V110" s="46"/>
      <c r="W110" s="31"/>
      <c r="X110" s="48"/>
      <c r="Y110" s="49"/>
    </row>
    <row r="111" spans="1:25" ht="13.5">
      <c r="A111" s="37">
        <v>8</v>
      </c>
      <c r="B111" s="61"/>
      <c r="C111" s="255"/>
      <c r="D111" s="40"/>
      <c r="E111" s="108"/>
      <c r="F111" s="44"/>
      <c r="G111" s="43"/>
      <c r="H111" s="31"/>
      <c r="I111" s="44"/>
      <c r="J111" s="43"/>
      <c r="K111" s="31"/>
      <c r="L111" s="45"/>
      <c r="M111" s="46"/>
      <c r="N111" s="31"/>
      <c r="O111" s="47"/>
      <c r="P111" s="46"/>
      <c r="Q111" s="31"/>
      <c r="R111" s="47"/>
      <c r="S111" s="46"/>
      <c r="T111" s="31"/>
      <c r="U111" s="47"/>
      <c r="V111" s="46"/>
      <c r="W111" s="31"/>
      <c r="X111" s="48"/>
      <c r="Y111" s="49"/>
    </row>
    <row r="112" spans="1:25" ht="13.5">
      <c r="A112" s="37">
        <v>9</v>
      </c>
      <c r="B112" s="61"/>
      <c r="C112" s="253"/>
      <c r="D112" s="40"/>
      <c r="E112" s="108"/>
      <c r="F112" s="44"/>
      <c r="G112" s="43"/>
      <c r="H112" s="31"/>
      <c r="I112" s="44"/>
      <c r="J112" s="43"/>
      <c r="K112" s="31"/>
      <c r="L112" s="45"/>
      <c r="M112" s="46"/>
      <c r="N112" s="31"/>
      <c r="O112" s="47"/>
      <c r="P112" s="46"/>
      <c r="Q112" s="31"/>
      <c r="R112" s="47"/>
      <c r="S112" s="46"/>
      <c r="T112" s="31"/>
      <c r="U112" s="47"/>
      <c r="V112" s="46"/>
      <c r="W112" s="31"/>
      <c r="X112" s="48"/>
      <c r="Y112" s="49"/>
    </row>
    <row r="113" spans="1:25" ht="13.5">
      <c r="A113" s="37">
        <v>10</v>
      </c>
      <c r="B113" s="61"/>
      <c r="C113" s="253"/>
      <c r="D113" s="40"/>
      <c r="E113" s="108"/>
      <c r="F113" s="44"/>
      <c r="G113" s="43"/>
      <c r="H113" s="31"/>
      <c r="I113" s="44"/>
      <c r="J113" s="43"/>
      <c r="K113" s="31"/>
      <c r="L113" s="45"/>
      <c r="M113" s="46"/>
      <c r="N113" s="31"/>
      <c r="O113" s="47"/>
      <c r="P113" s="46"/>
      <c r="Q113" s="31"/>
      <c r="R113" s="47"/>
      <c r="S113" s="46"/>
      <c r="T113" s="31"/>
      <c r="U113" s="47"/>
      <c r="V113" s="46"/>
      <c r="W113" s="31"/>
      <c r="X113" s="48"/>
      <c r="Y113" s="49"/>
    </row>
    <row r="114" spans="1:25" ht="13.5">
      <c r="A114" s="37">
        <v>11</v>
      </c>
      <c r="B114" s="40"/>
      <c r="C114" s="256"/>
      <c r="D114" s="40"/>
      <c r="E114" s="108"/>
      <c r="F114" s="44"/>
      <c r="G114" s="43"/>
      <c r="H114" s="31"/>
      <c r="I114" s="44"/>
      <c r="J114" s="43"/>
      <c r="K114" s="31"/>
      <c r="L114" s="45"/>
      <c r="M114" s="46"/>
      <c r="N114" s="31"/>
      <c r="O114" s="47"/>
      <c r="P114" s="46"/>
      <c r="Q114" s="31"/>
      <c r="R114" s="47"/>
      <c r="S114" s="46"/>
      <c r="T114" s="31"/>
      <c r="U114" s="47"/>
      <c r="V114" s="46"/>
      <c r="W114" s="31"/>
      <c r="X114" s="48"/>
      <c r="Y114" s="49"/>
    </row>
    <row r="115" spans="1:25" ht="13.5">
      <c r="A115" s="37">
        <v>12</v>
      </c>
      <c r="B115" s="61"/>
      <c r="C115" s="253"/>
      <c r="D115" s="40"/>
      <c r="E115" s="108"/>
      <c r="F115" s="64"/>
      <c r="G115" s="63"/>
      <c r="H115" s="31"/>
      <c r="I115" s="64"/>
      <c r="J115" s="63"/>
      <c r="K115" s="31"/>
      <c r="L115" s="45"/>
      <c r="M115" s="46"/>
      <c r="N115" s="31"/>
      <c r="O115" s="47"/>
      <c r="P115" s="46"/>
      <c r="Q115" s="31"/>
      <c r="R115" s="47"/>
      <c r="S115" s="46"/>
      <c r="T115" s="31"/>
      <c r="U115" s="47"/>
      <c r="V115" s="46"/>
      <c r="W115" s="31"/>
      <c r="X115" s="48"/>
      <c r="Y115" s="49"/>
    </row>
    <row r="116" spans="1:25" ht="13.5">
      <c r="A116" s="37">
        <v>13</v>
      </c>
      <c r="B116" s="61"/>
      <c r="C116" s="253"/>
      <c r="D116" s="40"/>
      <c r="E116" s="108"/>
      <c r="F116" s="64"/>
      <c r="G116" s="63"/>
      <c r="H116" s="31"/>
      <c r="I116" s="64"/>
      <c r="J116" s="63"/>
      <c r="K116" s="31"/>
      <c r="L116" s="45"/>
      <c r="M116" s="46"/>
      <c r="N116" s="31"/>
      <c r="O116" s="47"/>
      <c r="P116" s="46"/>
      <c r="Q116" s="31"/>
      <c r="R116" s="47"/>
      <c r="S116" s="46"/>
      <c r="T116" s="31"/>
      <c r="U116" s="47"/>
      <c r="V116" s="46"/>
      <c r="W116" s="31"/>
      <c r="X116" s="48"/>
      <c r="Y116" s="49"/>
    </row>
    <row r="117" spans="1:25" ht="13.5">
      <c r="A117" s="37">
        <v>14</v>
      </c>
      <c r="B117" s="61"/>
      <c r="C117" s="253"/>
      <c r="D117" s="40"/>
      <c r="E117" s="108"/>
      <c r="F117" s="64"/>
      <c r="G117" s="63"/>
      <c r="H117" s="31"/>
      <c r="I117" s="64"/>
      <c r="J117" s="63"/>
      <c r="K117" s="31"/>
      <c r="L117" s="45"/>
      <c r="M117" s="46"/>
      <c r="N117" s="31"/>
      <c r="O117" s="47"/>
      <c r="P117" s="46"/>
      <c r="Q117" s="31"/>
      <c r="R117" s="47"/>
      <c r="S117" s="46"/>
      <c r="T117" s="31"/>
      <c r="U117" s="47"/>
      <c r="V117" s="46"/>
      <c r="W117" s="31"/>
      <c r="X117" s="48"/>
      <c r="Y117" s="49"/>
    </row>
    <row r="118" spans="1:25" ht="13.5">
      <c r="A118" s="37">
        <v>15</v>
      </c>
      <c r="B118" s="61"/>
      <c r="C118" s="253"/>
      <c r="D118" s="40"/>
      <c r="E118" s="108"/>
      <c r="F118" s="64"/>
      <c r="G118" s="63"/>
      <c r="H118" s="31"/>
      <c r="I118" s="64"/>
      <c r="J118" s="63"/>
      <c r="K118" s="31"/>
      <c r="L118" s="45"/>
      <c r="M118" s="46"/>
      <c r="N118" s="31"/>
      <c r="O118" s="47"/>
      <c r="P118" s="46"/>
      <c r="Q118" s="31"/>
      <c r="R118" s="47"/>
      <c r="S118" s="46"/>
      <c r="T118" s="31"/>
      <c r="U118" s="47"/>
      <c r="V118" s="46"/>
      <c r="W118" s="31"/>
      <c r="X118" s="48"/>
      <c r="Y118" s="49"/>
    </row>
    <row r="119" spans="1:25" ht="13.5">
      <c r="A119" s="37">
        <v>16</v>
      </c>
      <c r="B119" s="61"/>
      <c r="C119" s="253"/>
      <c r="D119" s="40"/>
      <c r="E119" s="108"/>
      <c r="F119" s="47"/>
      <c r="G119" s="46"/>
      <c r="H119" s="31"/>
      <c r="I119" s="47"/>
      <c r="J119" s="46"/>
      <c r="K119" s="31"/>
      <c r="L119" s="45"/>
      <c r="M119" s="46"/>
      <c r="N119" s="31"/>
      <c r="O119" s="47"/>
      <c r="P119" s="46"/>
      <c r="Q119" s="31"/>
      <c r="R119" s="47"/>
      <c r="S119" s="46"/>
      <c r="T119" s="31"/>
      <c r="U119" s="47"/>
      <c r="V119" s="46"/>
      <c r="W119" s="31"/>
      <c r="X119" s="48"/>
      <c r="Y119" s="49"/>
    </row>
    <row r="120" spans="1:25" ht="13.5">
      <c r="A120" s="37">
        <v>17</v>
      </c>
      <c r="B120" s="40"/>
      <c r="C120" s="257"/>
      <c r="D120" s="40"/>
      <c r="E120" s="108"/>
      <c r="F120" s="69"/>
      <c r="G120" s="68"/>
      <c r="H120" s="31"/>
      <c r="I120" s="69"/>
      <c r="J120" s="68"/>
      <c r="K120" s="31"/>
      <c r="L120" s="70"/>
      <c r="M120" s="68"/>
      <c r="N120" s="31"/>
      <c r="O120" s="69"/>
      <c r="P120" s="68"/>
      <c r="Q120" s="31"/>
      <c r="R120" s="69"/>
      <c r="S120" s="68"/>
      <c r="T120" s="31"/>
      <c r="U120" s="69"/>
      <c r="V120" s="68"/>
      <c r="W120" s="31"/>
      <c r="X120" s="48"/>
      <c r="Y120" s="49"/>
    </row>
    <row r="121" spans="1:25" ht="13.5">
      <c r="A121" s="71">
        <v>18</v>
      </c>
      <c r="B121" s="61"/>
      <c r="C121" s="253"/>
      <c r="D121" s="40"/>
      <c r="E121" s="108"/>
      <c r="F121" s="78"/>
      <c r="G121" s="76"/>
      <c r="H121" s="77"/>
      <c r="I121" s="78"/>
      <c r="J121" s="76"/>
      <c r="K121" s="77"/>
      <c r="L121" s="69"/>
      <c r="M121" s="68"/>
      <c r="N121" s="77"/>
      <c r="O121" s="69"/>
      <c r="P121" s="68"/>
      <c r="Q121" s="77"/>
      <c r="R121" s="69"/>
      <c r="S121" s="68"/>
      <c r="T121" s="77"/>
      <c r="U121" s="69"/>
      <c r="V121" s="68"/>
      <c r="W121" s="77"/>
      <c r="X121" s="79"/>
      <c r="Y121" s="49"/>
    </row>
    <row r="122" spans="1:25" ht="13.5">
      <c r="A122" s="71">
        <v>19</v>
      </c>
      <c r="B122" s="61"/>
      <c r="C122" s="253"/>
      <c r="D122" s="40"/>
      <c r="E122" s="108"/>
      <c r="F122" s="47"/>
      <c r="G122" s="46"/>
      <c r="H122" s="77"/>
      <c r="I122" s="47"/>
      <c r="J122" s="46"/>
      <c r="K122" s="77"/>
      <c r="L122" s="47"/>
      <c r="M122" s="46"/>
      <c r="N122" s="77"/>
      <c r="O122" s="47"/>
      <c r="P122" s="46"/>
      <c r="Q122" s="77"/>
      <c r="R122" s="47"/>
      <c r="S122" s="46"/>
      <c r="T122" s="77"/>
      <c r="U122" s="47"/>
      <c r="V122" s="46"/>
      <c r="W122" s="77"/>
      <c r="X122" s="79"/>
      <c r="Y122" s="49"/>
    </row>
    <row r="123" spans="1:25" ht="13.5">
      <c r="A123" s="37">
        <v>20</v>
      </c>
      <c r="B123" s="40"/>
      <c r="C123" s="257"/>
      <c r="D123" s="40"/>
      <c r="E123" s="108"/>
      <c r="F123" s="69"/>
      <c r="G123" s="68"/>
      <c r="H123" s="31"/>
      <c r="I123" s="69"/>
      <c r="J123" s="68"/>
      <c r="K123" s="31"/>
      <c r="L123" s="70"/>
      <c r="M123" s="68"/>
      <c r="N123" s="31"/>
      <c r="O123" s="69"/>
      <c r="P123" s="68"/>
      <c r="Q123" s="31"/>
      <c r="R123" s="69"/>
      <c r="S123" s="68"/>
      <c r="T123" s="31"/>
      <c r="U123" s="69"/>
      <c r="V123" s="68"/>
      <c r="W123" s="31"/>
      <c r="X123" s="48"/>
      <c r="Y123" s="49"/>
    </row>
    <row r="124" spans="1:25" ht="13.5">
      <c r="A124" s="81">
        <v>21</v>
      </c>
      <c r="B124" s="230"/>
      <c r="C124" s="258"/>
      <c r="D124" s="84"/>
      <c r="E124" s="122"/>
      <c r="F124" s="259"/>
      <c r="G124" s="87"/>
      <c r="H124" s="88"/>
      <c r="I124" s="89"/>
      <c r="J124" s="87"/>
      <c r="K124" s="88"/>
      <c r="L124" s="90"/>
      <c r="M124" s="91"/>
      <c r="N124" s="88"/>
      <c r="O124" s="92"/>
      <c r="P124" s="91"/>
      <c r="Q124" s="88"/>
      <c r="R124" s="92"/>
      <c r="S124" s="91"/>
      <c r="T124" s="88"/>
      <c r="U124" s="92"/>
      <c r="V124" s="91"/>
      <c r="W124" s="88"/>
      <c r="X124" s="93"/>
      <c r="Y124" s="94"/>
    </row>
  </sheetData>
  <sheetProtection selectLockedCells="1" selectUnlockedCells="1"/>
  <mergeCells count="14">
    <mergeCell ref="A1:Y1"/>
    <mergeCell ref="A2:C2"/>
    <mergeCell ref="A3:C3"/>
    <mergeCell ref="A34:Y34"/>
    <mergeCell ref="A35:C35"/>
    <mergeCell ref="A36:C36"/>
    <mergeCell ref="A63:C63"/>
    <mergeCell ref="A65:Y65"/>
    <mergeCell ref="A66:C66"/>
    <mergeCell ref="A67:C67"/>
    <mergeCell ref="A94:Y94"/>
    <mergeCell ref="A96:Y96"/>
    <mergeCell ref="A97:C97"/>
    <mergeCell ref="A98:C9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82">
      <selection activeCell="C92" sqref="C92"/>
    </sheetView>
  </sheetViews>
  <sheetFormatPr defaultColWidth="4.57421875" defaultRowHeight="15"/>
  <cols>
    <col min="1" max="1" width="4.421875" style="0" customWidth="1"/>
    <col min="2" max="2" width="10.421875" style="0" customWidth="1"/>
    <col min="3" max="3" width="27.00390625" style="0" customWidth="1"/>
    <col min="4" max="4" width="22.00390625" style="0" customWidth="1"/>
    <col min="5" max="5" width="6.140625" style="0" customWidth="1"/>
    <col min="6" max="23" width="3.7109375" style="0" customWidth="1"/>
    <col min="24" max="24" width="4.7109375" style="0" customWidth="1"/>
    <col min="25" max="16384" width="3.7109375" style="0" customWidth="1"/>
  </cols>
  <sheetData>
    <row r="1" spans="1:25" ht="22.5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 t="s">
        <v>212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5" t="s">
        <v>3</v>
      </c>
      <c r="B4" s="5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2.5">
      <c r="A5" s="8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2.5">
      <c r="A6" s="9" t="s">
        <v>4</v>
      </c>
      <c r="B6" s="8"/>
      <c r="C6" s="8"/>
      <c r="D6" s="3"/>
      <c r="E6" s="3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4"/>
      <c r="Y6" s="4"/>
    </row>
    <row r="7" spans="6:23" ht="13.5">
      <c r="F7" s="12"/>
      <c r="G7" s="13" t="s">
        <v>5</v>
      </c>
      <c r="H7" s="14"/>
      <c r="I7" s="13"/>
      <c r="J7" s="13" t="s">
        <v>6</v>
      </c>
      <c r="K7" s="14"/>
      <c r="L7" s="13"/>
      <c r="M7" s="13" t="s">
        <v>7</v>
      </c>
      <c r="N7" s="14"/>
      <c r="O7" s="13"/>
      <c r="P7" s="13" t="s">
        <v>8</v>
      </c>
      <c r="Q7" s="14"/>
      <c r="R7" s="13"/>
      <c r="S7" s="13" t="s">
        <v>9</v>
      </c>
      <c r="T7" s="14"/>
      <c r="U7" s="13"/>
      <c r="V7" s="13" t="s">
        <v>10</v>
      </c>
      <c r="W7" s="14"/>
    </row>
    <row r="8" spans="1:25" ht="13.5">
      <c r="A8" s="15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8" t="s">
        <v>16</v>
      </c>
      <c r="G8" s="19" t="s">
        <v>17</v>
      </c>
      <c r="H8" s="16" t="s">
        <v>18</v>
      </c>
      <c r="I8" s="20" t="s">
        <v>19</v>
      </c>
      <c r="J8" s="20" t="s">
        <v>20</v>
      </c>
      <c r="K8" s="16" t="s">
        <v>18</v>
      </c>
      <c r="L8" s="21" t="s">
        <v>21</v>
      </c>
      <c r="M8" s="20" t="s">
        <v>22</v>
      </c>
      <c r="N8" s="16" t="s">
        <v>18</v>
      </c>
      <c r="O8" s="20" t="s">
        <v>23</v>
      </c>
      <c r="P8" s="20" t="s">
        <v>24</v>
      </c>
      <c r="Q8" s="16" t="s">
        <v>18</v>
      </c>
      <c r="R8" s="20" t="s">
        <v>25</v>
      </c>
      <c r="S8" s="20" t="s">
        <v>26</v>
      </c>
      <c r="T8" s="16" t="s">
        <v>18</v>
      </c>
      <c r="U8" s="20" t="s">
        <v>27</v>
      </c>
      <c r="V8" s="20" t="s">
        <v>28</v>
      </c>
      <c r="W8" s="16" t="s">
        <v>18</v>
      </c>
      <c r="X8" s="22" t="s">
        <v>29</v>
      </c>
      <c r="Y8" s="23" t="s">
        <v>30</v>
      </c>
    </row>
    <row r="9" spans="1:25" ht="13.5">
      <c r="A9" s="24">
        <v>1</v>
      </c>
      <c r="B9" s="250"/>
      <c r="C9" s="251"/>
      <c r="D9" s="27"/>
      <c r="E9" s="252"/>
      <c r="F9" s="99"/>
      <c r="G9" s="30"/>
      <c r="H9" s="31"/>
      <c r="I9" s="32"/>
      <c r="J9" s="30"/>
      <c r="K9" s="31"/>
      <c r="L9" s="12"/>
      <c r="M9" s="33"/>
      <c r="N9" s="31"/>
      <c r="O9" s="34"/>
      <c r="P9" s="33"/>
      <c r="Q9" s="31"/>
      <c r="R9" s="34"/>
      <c r="S9" s="33"/>
      <c r="T9" s="31"/>
      <c r="U9" s="34"/>
      <c r="V9" s="33"/>
      <c r="W9" s="31"/>
      <c r="X9" s="35"/>
      <c r="Y9" s="36"/>
    </row>
    <row r="10" spans="1:25" ht="13.5">
      <c r="A10" s="37">
        <v>2</v>
      </c>
      <c r="B10" s="61"/>
      <c r="C10" s="253"/>
      <c r="D10" s="40"/>
      <c r="E10" s="108"/>
      <c r="F10" s="180"/>
      <c r="G10" s="43"/>
      <c r="H10" s="31"/>
      <c r="I10" s="44"/>
      <c r="J10" s="43"/>
      <c r="K10" s="31"/>
      <c r="L10" s="45"/>
      <c r="M10" s="46"/>
      <c r="N10" s="31"/>
      <c r="O10" s="47"/>
      <c r="P10" s="46"/>
      <c r="Q10" s="31"/>
      <c r="R10" s="47"/>
      <c r="S10" s="46"/>
      <c r="T10" s="31"/>
      <c r="U10" s="47"/>
      <c r="V10" s="46"/>
      <c r="W10" s="31"/>
      <c r="X10" s="48"/>
      <c r="Y10" s="49"/>
    </row>
    <row r="11" spans="1:25" ht="13.5">
      <c r="A11" s="37">
        <v>3</v>
      </c>
      <c r="B11" s="61"/>
      <c r="C11" s="253"/>
      <c r="D11" s="40"/>
      <c r="E11" s="108"/>
      <c r="F11" s="44"/>
      <c r="G11" s="43"/>
      <c r="H11" s="31"/>
      <c r="I11" s="44"/>
      <c r="J11" s="43"/>
      <c r="K11" s="31"/>
      <c r="L11" s="45"/>
      <c r="M11" s="46"/>
      <c r="N11" s="31"/>
      <c r="O11" s="47"/>
      <c r="P11" s="46"/>
      <c r="Q11" s="31"/>
      <c r="R11" s="47"/>
      <c r="S11" s="46"/>
      <c r="T11" s="31"/>
      <c r="U11" s="47"/>
      <c r="V11" s="46"/>
      <c r="W11" s="31"/>
      <c r="X11" s="48"/>
      <c r="Y11" s="49"/>
    </row>
    <row r="12" spans="1:25" ht="13.5">
      <c r="A12" s="37">
        <v>4</v>
      </c>
      <c r="B12" s="61"/>
      <c r="C12" s="254"/>
      <c r="D12" s="73"/>
      <c r="E12" s="117"/>
      <c r="F12" s="44"/>
      <c r="G12" s="43"/>
      <c r="H12" s="31"/>
      <c r="I12" s="44"/>
      <c r="J12" s="43"/>
      <c r="K12" s="31"/>
      <c r="L12" s="45"/>
      <c r="M12" s="46"/>
      <c r="N12" s="31"/>
      <c r="O12" s="47"/>
      <c r="P12" s="46"/>
      <c r="Q12" s="31"/>
      <c r="R12" s="47"/>
      <c r="S12" s="46"/>
      <c r="T12" s="31"/>
      <c r="U12" s="47"/>
      <c r="V12" s="46"/>
      <c r="W12" s="31"/>
      <c r="X12" s="48"/>
      <c r="Y12" s="49"/>
    </row>
    <row r="13" spans="1:25" ht="13.5">
      <c r="A13" s="37">
        <v>5</v>
      </c>
      <c r="B13" s="61"/>
      <c r="C13" s="253"/>
      <c r="D13" s="40"/>
      <c r="E13" s="108"/>
      <c r="F13" s="44"/>
      <c r="G13" s="43"/>
      <c r="H13" s="31"/>
      <c r="I13" s="44"/>
      <c r="J13" s="43"/>
      <c r="K13" s="31"/>
      <c r="L13" s="45"/>
      <c r="M13" s="46"/>
      <c r="N13" s="31"/>
      <c r="O13" s="47"/>
      <c r="P13" s="46"/>
      <c r="Q13" s="31"/>
      <c r="R13" s="47"/>
      <c r="S13" s="46"/>
      <c r="T13" s="31"/>
      <c r="U13" s="47"/>
      <c r="V13" s="46"/>
      <c r="W13" s="31"/>
      <c r="X13" s="48"/>
      <c r="Y13" s="49"/>
    </row>
    <row r="14" spans="1:25" ht="13.5">
      <c r="A14" s="37">
        <v>6</v>
      </c>
      <c r="B14" s="61"/>
      <c r="C14" s="253"/>
      <c r="D14" s="40"/>
      <c r="E14" s="108"/>
      <c r="F14" s="44"/>
      <c r="G14" s="43"/>
      <c r="H14" s="31"/>
      <c r="I14" s="44"/>
      <c r="J14" s="43"/>
      <c r="K14" s="31"/>
      <c r="L14" s="45"/>
      <c r="M14" s="46"/>
      <c r="N14" s="31"/>
      <c r="O14" s="47"/>
      <c r="P14" s="46"/>
      <c r="Q14" s="31"/>
      <c r="R14" s="47"/>
      <c r="S14" s="46"/>
      <c r="T14" s="31"/>
      <c r="U14" s="47"/>
      <c r="V14" s="46"/>
      <c r="W14" s="31"/>
      <c r="X14" s="48"/>
      <c r="Y14" s="49"/>
    </row>
    <row r="15" spans="1:25" ht="13.5">
      <c r="A15" s="37">
        <v>7</v>
      </c>
      <c r="B15" s="61"/>
      <c r="C15" s="253"/>
      <c r="D15" s="40"/>
      <c r="E15" s="108"/>
      <c r="F15" s="44"/>
      <c r="G15" s="43"/>
      <c r="H15" s="31"/>
      <c r="I15" s="44"/>
      <c r="J15" s="43"/>
      <c r="K15" s="31"/>
      <c r="L15" s="45"/>
      <c r="M15" s="46"/>
      <c r="N15" s="31"/>
      <c r="O15" s="47"/>
      <c r="P15" s="46"/>
      <c r="Q15" s="31"/>
      <c r="R15" s="47"/>
      <c r="S15" s="46"/>
      <c r="T15" s="31"/>
      <c r="U15" s="47"/>
      <c r="V15" s="46"/>
      <c r="W15" s="31"/>
      <c r="X15" s="48"/>
      <c r="Y15" s="49"/>
    </row>
    <row r="16" spans="1:25" ht="13.5">
      <c r="A16" s="37">
        <v>8</v>
      </c>
      <c r="B16" s="61"/>
      <c r="C16" s="255"/>
      <c r="D16" s="40"/>
      <c r="E16" s="108"/>
      <c r="F16" s="44"/>
      <c r="G16" s="43"/>
      <c r="H16" s="31"/>
      <c r="I16" s="44"/>
      <c r="J16" s="43"/>
      <c r="K16" s="31"/>
      <c r="L16" s="45"/>
      <c r="M16" s="46"/>
      <c r="N16" s="31"/>
      <c r="O16" s="47"/>
      <c r="P16" s="46"/>
      <c r="Q16" s="31"/>
      <c r="R16" s="47"/>
      <c r="S16" s="46"/>
      <c r="T16" s="31"/>
      <c r="U16" s="47"/>
      <c r="V16" s="46"/>
      <c r="W16" s="31"/>
      <c r="X16" s="48"/>
      <c r="Y16" s="49"/>
    </row>
    <row r="17" spans="1:25" ht="13.5">
      <c r="A17" s="37">
        <v>9</v>
      </c>
      <c r="B17" s="61"/>
      <c r="C17" s="253"/>
      <c r="D17" s="40"/>
      <c r="E17" s="108"/>
      <c r="F17" s="44"/>
      <c r="G17" s="43"/>
      <c r="H17" s="31"/>
      <c r="I17" s="44"/>
      <c r="J17" s="43"/>
      <c r="K17" s="31"/>
      <c r="L17" s="45"/>
      <c r="M17" s="46"/>
      <c r="N17" s="31"/>
      <c r="O17" s="47"/>
      <c r="P17" s="46"/>
      <c r="Q17" s="31"/>
      <c r="R17" s="47"/>
      <c r="S17" s="46"/>
      <c r="T17" s="31"/>
      <c r="U17" s="47"/>
      <c r="V17" s="46"/>
      <c r="W17" s="31"/>
      <c r="X17" s="48"/>
      <c r="Y17" s="49"/>
    </row>
    <row r="18" spans="1:25" ht="13.5">
      <c r="A18" s="37">
        <v>10</v>
      </c>
      <c r="B18" s="61"/>
      <c r="C18" s="253"/>
      <c r="D18" s="40"/>
      <c r="E18" s="108"/>
      <c r="F18" s="44"/>
      <c r="G18" s="43"/>
      <c r="H18" s="31"/>
      <c r="I18" s="44"/>
      <c r="J18" s="43"/>
      <c r="K18" s="31"/>
      <c r="L18" s="45"/>
      <c r="M18" s="46"/>
      <c r="N18" s="31"/>
      <c r="O18" s="47"/>
      <c r="P18" s="46"/>
      <c r="Q18" s="31"/>
      <c r="R18" s="47"/>
      <c r="S18" s="46"/>
      <c r="T18" s="31"/>
      <c r="U18" s="47"/>
      <c r="V18" s="46"/>
      <c r="W18" s="31"/>
      <c r="X18" s="48"/>
      <c r="Y18" s="49"/>
    </row>
    <row r="19" spans="1:25" ht="13.5">
      <c r="A19" s="37">
        <v>11</v>
      </c>
      <c r="B19" s="40"/>
      <c r="C19" s="256"/>
      <c r="D19" s="40"/>
      <c r="E19" s="108"/>
      <c r="F19" s="44"/>
      <c r="G19" s="43"/>
      <c r="H19" s="31"/>
      <c r="I19" s="44"/>
      <c r="J19" s="43"/>
      <c r="K19" s="31"/>
      <c r="L19" s="45"/>
      <c r="M19" s="46"/>
      <c r="N19" s="31"/>
      <c r="O19" s="47"/>
      <c r="P19" s="46"/>
      <c r="Q19" s="31"/>
      <c r="R19" s="47"/>
      <c r="S19" s="46"/>
      <c r="T19" s="31"/>
      <c r="U19" s="47"/>
      <c r="V19" s="46"/>
      <c r="W19" s="31"/>
      <c r="X19" s="48"/>
      <c r="Y19" s="49"/>
    </row>
    <row r="20" spans="1:25" ht="13.5">
      <c r="A20" s="37">
        <v>12</v>
      </c>
      <c r="B20" s="61"/>
      <c r="C20" s="253"/>
      <c r="D20" s="40"/>
      <c r="E20" s="108"/>
      <c r="F20" s="64"/>
      <c r="G20" s="63"/>
      <c r="H20" s="31"/>
      <c r="I20" s="64"/>
      <c r="J20" s="63"/>
      <c r="K20" s="31"/>
      <c r="L20" s="45"/>
      <c r="M20" s="46"/>
      <c r="N20" s="31"/>
      <c r="O20" s="47"/>
      <c r="P20" s="46"/>
      <c r="Q20" s="31"/>
      <c r="R20" s="47"/>
      <c r="S20" s="46"/>
      <c r="T20" s="31"/>
      <c r="U20" s="47"/>
      <c r="V20" s="46"/>
      <c r="W20" s="31"/>
      <c r="X20" s="48"/>
      <c r="Y20" s="49"/>
    </row>
    <row r="21" spans="1:25" ht="13.5">
      <c r="A21" s="37">
        <v>13</v>
      </c>
      <c r="B21" s="61"/>
      <c r="C21" s="253"/>
      <c r="D21" s="40"/>
      <c r="E21" s="108"/>
      <c r="F21" s="64"/>
      <c r="G21" s="63"/>
      <c r="H21" s="31"/>
      <c r="I21" s="64"/>
      <c r="J21" s="63"/>
      <c r="K21" s="31"/>
      <c r="L21" s="45"/>
      <c r="M21" s="46"/>
      <c r="N21" s="31"/>
      <c r="O21" s="47"/>
      <c r="P21" s="46"/>
      <c r="Q21" s="31"/>
      <c r="R21" s="47"/>
      <c r="S21" s="46"/>
      <c r="T21" s="31"/>
      <c r="U21" s="47"/>
      <c r="V21" s="46"/>
      <c r="W21" s="31"/>
      <c r="X21" s="48"/>
      <c r="Y21" s="49"/>
    </row>
    <row r="22" spans="1:25" ht="13.5">
      <c r="A22" s="37">
        <v>14</v>
      </c>
      <c r="B22" s="61"/>
      <c r="C22" s="253"/>
      <c r="D22" s="40"/>
      <c r="E22" s="108"/>
      <c r="F22" s="64"/>
      <c r="G22" s="63"/>
      <c r="H22" s="31"/>
      <c r="I22" s="64"/>
      <c r="J22" s="63"/>
      <c r="K22" s="31"/>
      <c r="L22" s="45"/>
      <c r="M22" s="46"/>
      <c r="N22" s="31"/>
      <c r="O22" s="47"/>
      <c r="P22" s="46"/>
      <c r="Q22" s="31"/>
      <c r="R22" s="47"/>
      <c r="S22" s="46"/>
      <c r="T22" s="31"/>
      <c r="U22" s="47"/>
      <c r="V22" s="46"/>
      <c r="W22" s="31"/>
      <c r="X22" s="48"/>
      <c r="Y22" s="49"/>
    </row>
    <row r="23" spans="1:25" ht="13.5">
      <c r="A23" s="37">
        <v>15</v>
      </c>
      <c r="B23" s="61"/>
      <c r="C23" s="253"/>
      <c r="D23" s="40"/>
      <c r="E23" s="108"/>
      <c r="F23" s="64"/>
      <c r="G23" s="63"/>
      <c r="H23" s="31"/>
      <c r="I23" s="64"/>
      <c r="J23" s="63"/>
      <c r="K23" s="31"/>
      <c r="L23" s="45"/>
      <c r="M23" s="46"/>
      <c r="N23" s="31"/>
      <c r="O23" s="47"/>
      <c r="P23" s="46"/>
      <c r="Q23" s="31"/>
      <c r="R23" s="47"/>
      <c r="S23" s="46"/>
      <c r="T23" s="31"/>
      <c r="U23" s="47"/>
      <c r="V23" s="46"/>
      <c r="W23" s="31"/>
      <c r="X23" s="48"/>
      <c r="Y23" s="49"/>
    </row>
    <row r="24" spans="1:25" ht="13.5">
      <c r="A24" s="37">
        <v>16</v>
      </c>
      <c r="B24" s="61"/>
      <c r="C24" s="253"/>
      <c r="D24" s="40"/>
      <c r="E24" s="108"/>
      <c r="F24" s="47"/>
      <c r="G24" s="46"/>
      <c r="H24" s="31"/>
      <c r="I24" s="47"/>
      <c r="J24" s="46"/>
      <c r="K24" s="31"/>
      <c r="L24" s="45"/>
      <c r="M24" s="46"/>
      <c r="N24" s="31"/>
      <c r="O24" s="47"/>
      <c r="P24" s="46"/>
      <c r="Q24" s="31"/>
      <c r="R24" s="47"/>
      <c r="S24" s="46"/>
      <c r="T24" s="31"/>
      <c r="U24" s="47"/>
      <c r="V24" s="46"/>
      <c r="W24" s="31"/>
      <c r="X24" s="48"/>
      <c r="Y24" s="49"/>
    </row>
    <row r="25" spans="1:25" ht="13.5">
      <c r="A25" s="37">
        <v>17</v>
      </c>
      <c r="B25" s="40"/>
      <c r="C25" s="257"/>
      <c r="D25" s="40"/>
      <c r="E25" s="108"/>
      <c r="F25" s="69"/>
      <c r="G25" s="68"/>
      <c r="H25" s="31"/>
      <c r="I25" s="69"/>
      <c r="J25" s="68"/>
      <c r="K25" s="31"/>
      <c r="L25" s="70"/>
      <c r="M25" s="68"/>
      <c r="N25" s="31"/>
      <c r="O25" s="69"/>
      <c r="P25" s="68"/>
      <c r="Q25" s="31"/>
      <c r="R25" s="69"/>
      <c r="S25" s="68"/>
      <c r="T25" s="31"/>
      <c r="U25" s="69"/>
      <c r="V25" s="68"/>
      <c r="W25" s="31"/>
      <c r="X25" s="48"/>
      <c r="Y25" s="49"/>
    </row>
    <row r="26" spans="1:25" ht="13.5">
      <c r="A26" s="71">
        <v>18</v>
      </c>
      <c r="B26" s="61"/>
      <c r="C26" s="253"/>
      <c r="D26" s="40"/>
      <c r="E26" s="108"/>
      <c r="F26" s="78"/>
      <c r="G26" s="76"/>
      <c r="H26" s="77"/>
      <c r="I26" s="78"/>
      <c r="J26" s="76"/>
      <c r="K26" s="77"/>
      <c r="L26" s="69"/>
      <c r="M26" s="68"/>
      <c r="N26" s="77"/>
      <c r="O26" s="69"/>
      <c r="P26" s="68"/>
      <c r="Q26" s="77"/>
      <c r="R26" s="69"/>
      <c r="S26" s="68"/>
      <c r="T26" s="77"/>
      <c r="U26" s="69"/>
      <c r="V26" s="68"/>
      <c r="W26" s="77"/>
      <c r="X26" s="79"/>
      <c r="Y26" s="49"/>
    </row>
    <row r="27" spans="1:25" ht="13.5">
      <c r="A27" s="71">
        <v>19</v>
      </c>
      <c r="B27" s="61"/>
      <c r="C27" s="253"/>
      <c r="D27" s="40"/>
      <c r="E27" s="108"/>
      <c r="F27" s="47"/>
      <c r="G27" s="46"/>
      <c r="H27" s="77"/>
      <c r="I27" s="47"/>
      <c r="J27" s="46"/>
      <c r="K27" s="77"/>
      <c r="L27" s="47"/>
      <c r="M27" s="46"/>
      <c r="N27" s="77"/>
      <c r="O27" s="47"/>
      <c r="P27" s="46"/>
      <c r="Q27" s="77"/>
      <c r="R27" s="47"/>
      <c r="S27" s="46"/>
      <c r="T27" s="77"/>
      <c r="U27" s="47"/>
      <c r="V27" s="46"/>
      <c r="W27" s="77"/>
      <c r="X27" s="79"/>
      <c r="Y27" s="49"/>
    </row>
    <row r="28" spans="1:25" ht="13.5">
      <c r="A28" s="37">
        <v>20</v>
      </c>
      <c r="B28" s="40"/>
      <c r="C28" s="257"/>
      <c r="D28" s="40"/>
      <c r="E28" s="108"/>
      <c r="F28" s="69"/>
      <c r="G28" s="68"/>
      <c r="H28" s="31"/>
      <c r="I28" s="69"/>
      <c r="J28" s="68"/>
      <c r="K28" s="31"/>
      <c r="L28" s="70"/>
      <c r="M28" s="68"/>
      <c r="N28" s="31"/>
      <c r="O28" s="69"/>
      <c r="P28" s="68"/>
      <c r="Q28" s="31"/>
      <c r="R28" s="69"/>
      <c r="S28" s="68"/>
      <c r="T28" s="31"/>
      <c r="U28" s="69"/>
      <c r="V28" s="68"/>
      <c r="W28" s="31"/>
      <c r="X28" s="48"/>
      <c r="Y28" s="49"/>
    </row>
    <row r="29" spans="1:25" ht="13.5">
      <c r="A29" s="81">
        <v>21</v>
      </c>
      <c r="B29" s="230"/>
      <c r="C29" s="258"/>
      <c r="D29" s="84"/>
      <c r="E29" s="122"/>
      <c r="F29" s="259"/>
      <c r="G29" s="87"/>
      <c r="H29" s="88"/>
      <c r="I29" s="89"/>
      <c r="J29" s="87"/>
      <c r="K29" s="88"/>
      <c r="L29" s="90"/>
      <c r="M29" s="91"/>
      <c r="N29" s="88"/>
      <c r="O29" s="92"/>
      <c r="P29" s="91"/>
      <c r="Q29" s="88"/>
      <c r="R29" s="92"/>
      <c r="S29" s="91"/>
      <c r="T29" s="88"/>
      <c r="U29" s="92"/>
      <c r="V29" s="91"/>
      <c r="W29" s="88"/>
      <c r="X29" s="93"/>
      <c r="Y29" s="94"/>
    </row>
    <row r="30" spans="1:25" ht="13.5">
      <c r="A30" s="95"/>
      <c r="B30" s="95"/>
      <c r="C30" s="4"/>
      <c r="D30" s="96"/>
      <c r="E30" s="96"/>
      <c r="F30" s="4"/>
      <c r="G30" s="4"/>
      <c r="H30" s="4"/>
      <c r="I30" s="4"/>
      <c r="J30" s="4"/>
      <c r="K30" s="4"/>
      <c r="L30" s="9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5">
      <c r="A31" s="95"/>
      <c r="B31" s="95"/>
      <c r="C31" s="4"/>
      <c r="D31" s="96"/>
      <c r="E31" s="96"/>
      <c r="F31" s="4"/>
      <c r="G31" s="4"/>
      <c r="H31" s="4"/>
      <c r="I31" s="4"/>
      <c r="J31" s="4"/>
      <c r="K31" s="4"/>
      <c r="L31" s="9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5"/>
      <c r="B32" s="95"/>
      <c r="C32" s="4"/>
      <c r="D32" s="4"/>
      <c r="E32" s="4"/>
      <c r="F32" s="4"/>
      <c r="G32" s="4"/>
      <c r="H32" s="4"/>
      <c r="I32" s="4"/>
      <c r="J32" s="4"/>
      <c r="K32" s="4"/>
      <c r="L32" s="9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>
      <c r="A33" s="95"/>
      <c r="B33" s="95"/>
      <c r="C33" s="4"/>
      <c r="D33" s="4"/>
      <c r="E33" s="4"/>
      <c r="F33" s="4"/>
      <c r="G33" s="4"/>
      <c r="H33" s="4"/>
      <c r="I33" s="4"/>
      <c r="J33" s="4"/>
      <c r="K33" s="4"/>
      <c r="L33" s="9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2.5">
      <c r="A34" s="1" t="s">
        <v>211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2.5">
      <c r="A35" s="2" t="s">
        <v>1</v>
      </c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2.5">
      <c r="A36" s="2" t="s">
        <v>212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2.5">
      <c r="A37" s="5" t="s">
        <v>31</v>
      </c>
      <c r="B37" s="5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2.5">
      <c r="A38" s="8"/>
      <c r="B38" s="8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2.5">
      <c r="A39" s="9" t="s">
        <v>32</v>
      </c>
      <c r="B39" s="8"/>
      <c r="C39" s="8"/>
      <c r="D39" s="3"/>
      <c r="E39" s="3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4"/>
      <c r="Y39" s="4"/>
    </row>
    <row r="40" spans="6:23" ht="13.5">
      <c r="F40" s="12"/>
      <c r="G40" s="13" t="s">
        <v>5</v>
      </c>
      <c r="H40" s="14"/>
      <c r="I40" s="13"/>
      <c r="J40" s="13" t="s">
        <v>6</v>
      </c>
      <c r="K40" s="14"/>
      <c r="L40" s="13"/>
      <c r="M40" s="13" t="s">
        <v>7</v>
      </c>
      <c r="N40" s="14"/>
      <c r="O40" s="13"/>
      <c r="P40" s="13" t="s">
        <v>8</v>
      </c>
      <c r="Q40" s="14"/>
      <c r="R40" s="13"/>
      <c r="S40" s="13" t="s">
        <v>9</v>
      </c>
      <c r="T40" s="14"/>
      <c r="U40" s="13"/>
      <c r="V40" s="13" t="s">
        <v>10</v>
      </c>
      <c r="W40" s="14"/>
    </row>
    <row r="41" spans="1:25" ht="13.5">
      <c r="A41" s="15" t="s">
        <v>11</v>
      </c>
      <c r="B41" s="16" t="s">
        <v>12</v>
      </c>
      <c r="C41" s="16" t="s">
        <v>13</v>
      </c>
      <c r="D41" s="16" t="s">
        <v>14</v>
      </c>
      <c r="E41" s="16" t="s">
        <v>15</v>
      </c>
      <c r="F41" s="18" t="s">
        <v>16</v>
      </c>
      <c r="G41" s="19" t="s">
        <v>17</v>
      </c>
      <c r="H41" s="16" t="s">
        <v>18</v>
      </c>
      <c r="I41" s="20" t="s">
        <v>19</v>
      </c>
      <c r="J41" s="20" t="s">
        <v>20</v>
      </c>
      <c r="K41" s="16" t="s">
        <v>18</v>
      </c>
      <c r="L41" s="21" t="s">
        <v>21</v>
      </c>
      <c r="M41" s="20" t="s">
        <v>22</v>
      </c>
      <c r="N41" s="16" t="s">
        <v>18</v>
      </c>
      <c r="O41" s="20" t="s">
        <v>23</v>
      </c>
      <c r="P41" s="20" t="s">
        <v>24</v>
      </c>
      <c r="Q41" s="16" t="s">
        <v>18</v>
      </c>
      <c r="R41" s="20" t="s">
        <v>25</v>
      </c>
      <c r="S41" s="20" t="s">
        <v>26</v>
      </c>
      <c r="T41" s="16" t="s">
        <v>18</v>
      </c>
      <c r="U41" s="20" t="s">
        <v>27</v>
      </c>
      <c r="V41" s="20" t="s">
        <v>28</v>
      </c>
      <c r="W41" s="16" t="s">
        <v>18</v>
      </c>
      <c r="X41" s="22" t="s">
        <v>29</v>
      </c>
      <c r="Y41" s="23" t="s">
        <v>30</v>
      </c>
    </row>
    <row r="42" spans="1:25" ht="13.5">
      <c r="A42" s="24">
        <v>1</v>
      </c>
      <c r="B42" s="250"/>
      <c r="C42" s="251"/>
      <c r="D42" s="27"/>
      <c r="E42" s="252"/>
      <c r="F42" s="99"/>
      <c r="G42" s="30"/>
      <c r="H42" s="31"/>
      <c r="I42" s="32"/>
      <c r="J42" s="30"/>
      <c r="K42" s="31"/>
      <c r="L42" s="12"/>
      <c r="M42" s="33"/>
      <c r="N42" s="31"/>
      <c r="O42" s="34"/>
      <c r="P42" s="33"/>
      <c r="Q42" s="31"/>
      <c r="R42" s="34"/>
      <c r="S42" s="33"/>
      <c r="T42" s="31"/>
      <c r="U42" s="34"/>
      <c r="V42" s="33"/>
      <c r="W42" s="31"/>
      <c r="X42" s="35"/>
      <c r="Y42" s="36"/>
    </row>
    <row r="43" spans="1:25" ht="13.5">
      <c r="A43" s="37">
        <v>2</v>
      </c>
      <c r="B43" s="61"/>
      <c r="C43" s="253"/>
      <c r="D43" s="40"/>
      <c r="E43" s="108"/>
      <c r="F43" s="180"/>
      <c r="G43" s="43"/>
      <c r="H43" s="31"/>
      <c r="I43" s="44"/>
      <c r="J43" s="43"/>
      <c r="K43" s="31"/>
      <c r="L43" s="45"/>
      <c r="M43" s="46"/>
      <c r="N43" s="31"/>
      <c r="O43" s="47"/>
      <c r="P43" s="46"/>
      <c r="Q43" s="31"/>
      <c r="R43" s="47"/>
      <c r="S43" s="46"/>
      <c r="T43" s="31"/>
      <c r="U43" s="47"/>
      <c r="V43" s="46"/>
      <c r="W43" s="31"/>
      <c r="X43" s="48"/>
      <c r="Y43" s="49"/>
    </row>
    <row r="44" spans="1:25" ht="13.5">
      <c r="A44" s="37">
        <v>3</v>
      </c>
      <c r="B44" s="61"/>
      <c r="C44" s="253"/>
      <c r="D44" s="40"/>
      <c r="E44" s="108"/>
      <c r="F44" s="44"/>
      <c r="G44" s="43"/>
      <c r="H44" s="31"/>
      <c r="I44" s="44"/>
      <c r="J44" s="43"/>
      <c r="K44" s="31"/>
      <c r="L44" s="45"/>
      <c r="M44" s="46"/>
      <c r="N44" s="31"/>
      <c r="O44" s="47"/>
      <c r="P44" s="46"/>
      <c r="Q44" s="31"/>
      <c r="R44" s="47"/>
      <c r="S44" s="46"/>
      <c r="T44" s="31"/>
      <c r="U44" s="47"/>
      <c r="V44" s="46"/>
      <c r="W44" s="31"/>
      <c r="X44" s="48"/>
      <c r="Y44" s="49"/>
    </row>
    <row r="45" spans="1:25" ht="13.5">
      <c r="A45" s="37">
        <v>4</v>
      </c>
      <c r="B45" s="61"/>
      <c r="C45" s="254"/>
      <c r="D45" s="73"/>
      <c r="E45" s="117"/>
      <c r="F45" s="44"/>
      <c r="G45" s="43"/>
      <c r="H45" s="31"/>
      <c r="I45" s="44"/>
      <c r="J45" s="43"/>
      <c r="K45" s="31"/>
      <c r="L45" s="45"/>
      <c r="M45" s="46"/>
      <c r="N45" s="31"/>
      <c r="O45" s="47"/>
      <c r="P45" s="46"/>
      <c r="Q45" s="31"/>
      <c r="R45" s="47"/>
      <c r="S45" s="46"/>
      <c r="T45" s="31"/>
      <c r="U45" s="47"/>
      <c r="V45" s="46"/>
      <c r="W45" s="31"/>
      <c r="X45" s="48"/>
      <c r="Y45" s="49"/>
    </row>
    <row r="46" spans="1:25" ht="13.5">
      <c r="A46" s="37">
        <v>5</v>
      </c>
      <c r="B46" s="61"/>
      <c r="C46" s="253"/>
      <c r="D46" s="40"/>
      <c r="E46" s="108"/>
      <c r="F46" s="44"/>
      <c r="G46" s="43"/>
      <c r="H46" s="31"/>
      <c r="I46" s="44"/>
      <c r="J46" s="43"/>
      <c r="K46" s="31"/>
      <c r="L46" s="45"/>
      <c r="M46" s="46"/>
      <c r="N46" s="31"/>
      <c r="O46" s="47"/>
      <c r="P46" s="46"/>
      <c r="Q46" s="31"/>
      <c r="R46" s="47"/>
      <c r="S46" s="46"/>
      <c r="T46" s="31"/>
      <c r="U46" s="47"/>
      <c r="V46" s="46"/>
      <c r="W46" s="31"/>
      <c r="X46" s="48"/>
      <c r="Y46" s="49"/>
    </row>
    <row r="47" spans="1:25" ht="13.5">
      <c r="A47" s="37">
        <v>6</v>
      </c>
      <c r="B47" s="61"/>
      <c r="C47" s="253"/>
      <c r="D47" s="40"/>
      <c r="E47" s="108"/>
      <c r="F47" s="44"/>
      <c r="G47" s="43"/>
      <c r="H47" s="31"/>
      <c r="I47" s="44"/>
      <c r="J47" s="43"/>
      <c r="K47" s="31"/>
      <c r="L47" s="45"/>
      <c r="M47" s="46"/>
      <c r="N47" s="31"/>
      <c r="O47" s="47"/>
      <c r="P47" s="46"/>
      <c r="Q47" s="31"/>
      <c r="R47" s="47"/>
      <c r="S47" s="46"/>
      <c r="T47" s="31"/>
      <c r="U47" s="47"/>
      <c r="V47" s="46"/>
      <c r="W47" s="31"/>
      <c r="X47" s="48"/>
      <c r="Y47" s="49"/>
    </row>
    <row r="48" spans="1:25" ht="13.5">
      <c r="A48" s="37">
        <v>7</v>
      </c>
      <c r="B48" s="61"/>
      <c r="C48" s="253"/>
      <c r="D48" s="40"/>
      <c r="E48" s="108"/>
      <c r="F48" s="44"/>
      <c r="G48" s="43"/>
      <c r="H48" s="31"/>
      <c r="I48" s="44"/>
      <c r="J48" s="43"/>
      <c r="K48" s="31"/>
      <c r="L48" s="45"/>
      <c r="M48" s="46"/>
      <c r="N48" s="31"/>
      <c r="O48" s="47"/>
      <c r="P48" s="46"/>
      <c r="Q48" s="31"/>
      <c r="R48" s="47"/>
      <c r="S48" s="46"/>
      <c r="T48" s="31"/>
      <c r="U48" s="47"/>
      <c r="V48" s="46"/>
      <c r="W48" s="31"/>
      <c r="X48" s="48"/>
      <c r="Y48" s="49"/>
    </row>
    <row r="49" spans="1:25" ht="13.5">
      <c r="A49" s="37">
        <v>8</v>
      </c>
      <c r="B49" s="61"/>
      <c r="C49" s="255"/>
      <c r="D49" s="40"/>
      <c r="E49" s="108"/>
      <c r="F49" s="44"/>
      <c r="G49" s="43"/>
      <c r="H49" s="31"/>
      <c r="I49" s="44"/>
      <c r="J49" s="43"/>
      <c r="K49" s="31"/>
      <c r="L49" s="45"/>
      <c r="M49" s="46"/>
      <c r="N49" s="31"/>
      <c r="O49" s="47"/>
      <c r="P49" s="46"/>
      <c r="Q49" s="31"/>
      <c r="R49" s="47"/>
      <c r="S49" s="46"/>
      <c r="T49" s="31"/>
      <c r="U49" s="47"/>
      <c r="V49" s="46"/>
      <c r="W49" s="31"/>
      <c r="X49" s="48"/>
      <c r="Y49" s="49"/>
    </row>
    <row r="50" spans="1:25" ht="13.5">
      <c r="A50" s="37">
        <v>9</v>
      </c>
      <c r="B50" s="61"/>
      <c r="C50" s="253"/>
      <c r="D50" s="40"/>
      <c r="E50" s="108"/>
      <c r="F50" s="44"/>
      <c r="G50" s="43"/>
      <c r="H50" s="31"/>
      <c r="I50" s="44"/>
      <c r="J50" s="43"/>
      <c r="K50" s="31"/>
      <c r="L50" s="45"/>
      <c r="M50" s="46"/>
      <c r="N50" s="31"/>
      <c r="O50" s="47"/>
      <c r="P50" s="46"/>
      <c r="Q50" s="31"/>
      <c r="R50" s="47"/>
      <c r="S50" s="46"/>
      <c r="T50" s="31"/>
      <c r="U50" s="47"/>
      <c r="V50" s="46"/>
      <c r="W50" s="31"/>
      <c r="X50" s="48"/>
      <c r="Y50" s="49"/>
    </row>
    <row r="51" spans="1:25" ht="13.5">
      <c r="A51" s="37">
        <v>10</v>
      </c>
      <c r="B51" s="61"/>
      <c r="C51" s="253"/>
      <c r="D51" s="40"/>
      <c r="E51" s="108"/>
      <c r="F51" s="44"/>
      <c r="G51" s="43"/>
      <c r="H51" s="31"/>
      <c r="I51" s="44"/>
      <c r="J51" s="43"/>
      <c r="K51" s="31"/>
      <c r="L51" s="45"/>
      <c r="M51" s="46"/>
      <c r="N51" s="31"/>
      <c r="O51" s="47"/>
      <c r="P51" s="46"/>
      <c r="Q51" s="31"/>
      <c r="R51" s="47"/>
      <c r="S51" s="46"/>
      <c r="T51" s="31"/>
      <c r="U51" s="47"/>
      <c r="V51" s="46"/>
      <c r="W51" s="31"/>
      <c r="X51" s="48"/>
      <c r="Y51" s="49"/>
    </row>
    <row r="52" spans="1:25" ht="13.5">
      <c r="A52" s="37">
        <v>11</v>
      </c>
      <c r="B52" s="40"/>
      <c r="C52" s="256"/>
      <c r="D52" s="40"/>
      <c r="E52" s="108"/>
      <c r="F52" s="44"/>
      <c r="G52" s="43"/>
      <c r="H52" s="31"/>
      <c r="I52" s="44"/>
      <c r="J52" s="43"/>
      <c r="K52" s="31"/>
      <c r="L52" s="45"/>
      <c r="M52" s="46"/>
      <c r="N52" s="31"/>
      <c r="O52" s="47"/>
      <c r="P52" s="46"/>
      <c r="Q52" s="31"/>
      <c r="R52" s="47"/>
      <c r="S52" s="46"/>
      <c r="T52" s="31"/>
      <c r="U52" s="47"/>
      <c r="V52" s="46"/>
      <c r="W52" s="31"/>
      <c r="X52" s="48"/>
      <c r="Y52" s="49"/>
    </row>
    <row r="53" spans="1:25" ht="13.5">
      <c r="A53" s="37">
        <v>12</v>
      </c>
      <c r="B53" s="61"/>
      <c r="C53" s="253"/>
      <c r="D53" s="40"/>
      <c r="E53" s="108"/>
      <c r="F53" s="64"/>
      <c r="G53" s="63"/>
      <c r="H53" s="31"/>
      <c r="I53" s="64"/>
      <c r="J53" s="63"/>
      <c r="K53" s="31"/>
      <c r="L53" s="45"/>
      <c r="M53" s="46"/>
      <c r="N53" s="31"/>
      <c r="O53" s="47"/>
      <c r="P53" s="46"/>
      <c r="Q53" s="31"/>
      <c r="R53" s="47"/>
      <c r="S53" s="46"/>
      <c r="T53" s="31"/>
      <c r="U53" s="47"/>
      <c r="V53" s="46"/>
      <c r="W53" s="31"/>
      <c r="X53" s="48"/>
      <c r="Y53" s="49"/>
    </row>
    <row r="54" spans="1:25" ht="13.5">
      <c r="A54" s="37">
        <v>13</v>
      </c>
      <c r="B54" s="61"/>
      <c r="C54" s="253"/>
      <c r="D54" s="40"/>
      <c r="E54" s="108"/>
      <c r="F54" s="64"/>
      <c r="G54" s="63"/>
      <c r="H54" s="31"/>
      <c r="I54" s="64"/>
      <c r="J54" s="63"/>
      <c r="K54" s="31"/>
      <c r="L54" s="45"/>
      <c r="M54" s="46"/>
      <c r="N54" s="31"/>
      <c r="O54" s="47"/>
      <c r="P54" s="46"/>
      <c r="Q54" s="31"/>
      <c r="R54" s="47"/>
      <c r="S54" s="46"/>
      <c r="T54" s="31"/>
      <c r="U54" s="47"/>
      <c r="V54" s="46"/>
      <c r="W54" s="31"/>
      <c r="X54" s="48"/>
      <c r="Y54" s="49"/>
    </row>
    <row r="55" spans="1:25" ht="13.5">
      <c r="A55" s="37">
        <v>14</v>
      </c>
      <c r="B55" s="61"/>
      <c r="C55" s="253"/>
      <c r="D55" s="40"/>
      <c r="E55" s="108"/>
      <c r="F55" s="64"/>
      <c r="G55" s="63"/>
      <c r="H55" s="31"/>
      <c r="I55" s="64"/>
      <c r="J55" s="63"/>
      <c r="K55" s="31"/>
      <c r="L55" s="45"/>
      <c r="M55" s="46"/>
      <c r="N55" s="31"/>
      <c r="O55" s="47"/>
      <c r="P55" s="46"/>
      <c r="Q55" s="31"/>
      <c r="R55" s="47"/>
      <c r="S55" s="46"/>
      <c r="T55" s="31"/>
      <c r="U55" s="47"/>
      <c r="V55" s="46"/>
      <c r="W55" s="31"/>
      <c r="X55" s="48"/>
      <c r="Y55" s="49"/>
    </row>
    <row r="56" spans="1:25" ht="13.5">
      <c r="A56" s="37">
        <v>15</v>
      </c>
      <c r="B56" s="61"/>
      <c r="C56" s="253"/>
      <c r="D56" s="40"/>
      <c r="E56" s="108"/>
      <c r="F56" s="64"/>
      <c r="G56" s="63"/>
      <c r="H56" s="31"/>
      <c r="I56" s="64"/>
      <c r="J56" s="63"/>
      <c r="K56" s="31"/>
      <c r="L56" s="45"/>
      <c r="M56" s="46"/>
      <c r="N56" s="31"/>
      <c r="O56" s="47"/>
      <c r="P56" s="46"/>
      <c r="Q56" s="31"/>
      <c r="R56" s="47"/>
      <c r="S56" s="46"/>
      <c r="T56" s="31"/>
      <c r="U56" s="47"/>
      <c r="V56" s="46"/>
      <c r="W56" s="31"/>
      <c r="X56" s="48"/>
      <c r="Y56" s="49"/>
    </row>
    <row r="57" spans="1:25" ht="13.5">
      <c r="A57" s="37">
        <v>16</v>
      </c>
      <c r="B57" s="61"/>
      <c r="C57" s="253"/>
      <c r="D57" s="40"/>
      <c r="E57" s="108"/>
      <c r="F57" s="47"/>
      <c r="G57" s="46"/>
      <c r="H57" s="31"/>
      <c r="I57" s="47"/>
      <c r="J57" s="46"/>
      <c r="K57" s="31"/>
      <c r="L57" s="45"/>
      <c r="M57" s="46"/>
      <c r="N57" s="31"/>
      <c r="O57" s="47"/>
      <c r="P57" s="46"/>
      <c r="Q57" s="31"/>
      <c r="R57" s="47"/>
      <c r="S57" s="46"/>
      <c r="T57" s="31"/>
      <c r="U57" s="47"/>
      <c r="V57" s="46"/>
      <c r="W57" s="31"/>
      <c r="X57" s="48"/>
      <c r="Y57" s="49"/>
    </row>
    <row r="58" spans="1:25" ht="13.5">
      <c r="A58" s="37">
        <v>17</v>
      </c>
      <c r="B58" s="40"/>
      <c r="C58" s="257"/>
      <c r="D58" s="40"/>
      <c r="E58" s="108"/>
      <c r="F58" s="69"/>
      <c r="G58" s="68"/>
      <c r="H58" s="31"/>
      <c r="I58" s="69"/>
      <c r="J58" s="68"/>
      <c r="K58" s="31"/>
      <c r="L58" s="70"/>
      <c r="M58" s="68"/>
      <c r="N58" s="31"/>
      <c r="O58" s="69"/>
      <c r="P58" s="68"/>
      <c r="Q58" s="31"/>
      <c r="R58" s="69"/>
      <c r="S58" s="68"/>
      <c r="T58" s="31"/>
      <c r="U58" s="69"/>
      <c r="V58" s="68"/>
      <c r="W58" s="31"/>
      <c r="X58" s="48"/>
      <c r="Y58" s="49"/>
    </row>
    <row r="59" spans="1:25" ht="13.5">
      <c r="A59" s="71">
        <v>18</v>
      </c>
      <c r="B59" s="61"/>
      <c r="C59" s="253"/>
      <c r="D59" s="40"/>
      <c r="E59" s="108"/>
      <c r="F59" s="78"/>
      <c r="G59" s="76"/>
      <c r="H59" s="77"/>
      <c r="I59" s="78"/>
      <c r="J59" s="76"/>
      <c r="K59" s="77"/>
      <c r="L59" s="69"/>
      <c r="M59" s="68"/>
      <c r="N59" s="77"/>
      <c r="O59" s="69"/>
      <c r="P59" s="68"/>
      <c r="Q59" s="77"/>
      <c r="R59" s="69"/>
      <c r="S59" s="68"/>
      <c r="T59" s="77"/>
      <c r="U59" s="69"/>
      <c r="V59" s="68"/>
      <c r="W59" s="77"/>
      <c r="X59" s="79"/>
      <c r="Y59" s="49"/>
    </row>
    <row r="60" spans="1:25" ht="13.5">
      <c r="A60" s="71">
        <v>19</v>
      </c>
      <c r="B60" s="61"/>
      <c r="C60" s="253"/>
      <c r="D60" s="40"/>
      <c r="E60" s="108"/>
      <c r="F60" s="47"/>
      <c r="G60" s="46"/>
      <c r="H60" s="77"/>
      <c r="I60" s="47"/>
      <c r="J60" s="46"/>
      <c r="K60" s="77"/>
      <c r="L60" s="47"/>
      <c r="M60" s="46"/>
      <c r="N60" s="77"/>
      <c r="O60" s="47"/>
      <c r="P60" s="46"/>
      <c r="Q60" s="77"/>
      <c r="R60" s="47"/>
      <c r="S60" s="46"/>
      <c r="T60" s="77"/>
      <c r="U60" s="47"/>
      <c r="V60" s="46"/>
      <c r="W60" s="77"/>
      <c r="X60" s="79"/>
      <c r="Y60" s="49"/>
    </row>
    <row r="61" spans="1:25" ht="13.5">
      <c r="A61" s="37">
        <v>20</v>
      </c>
      <c r="B61" s="40"/>
      <c r="C61" s="257"/>
      <c r="D61" s="40"/>
      <c r="E61" s="108"/>
      <c r="F61" s="69"/>
      <c r="G61" s="68"/>
      <c r="H61" s="31"/>
      <c r="I61" s="69"/>
      <c r="J61" s="68"/>
      <c r="K61" s="31"/>
      <c r="L61" s="70"/>
      <c r="M61" s="68"/>
      <c r="N61" s="31"/>
      <c r="O61" s="69"/>
      <c r="P61" s="68"/>
      <c r="Q61" s="31"/>
      <c r="R61" s="69"/>
      <c r="S61" s="68"/>
      <c r="T61" s="31"/>
      <c r="U61" s="69"/>
      <c r="V61" s="68"/>
      <c r="W61" s="31"/>
      <c r="X61" s="48"/>
      <c r="Y61" s="49"/>
    </row>
    <row r="62" spans="1:25" ht="13.5">
      <c r="A62" s="81">
        <v>21</v>
      </c>
      <c r="B62" s="230"/>
      <c r="C62" s="258"/>
      <c r="D62" s="84"/>
      <c r="E62" s="122"/>
      <c r="F62" s="259"/>
      <c r="G62" s="87"/>
      <c r="H62" s="88"/>
      <c r="I62" s="89"/>
      <c r="J62" s="87"/>
      <c r="K62" s="88"/>
      <c r="L62" s="90"/>
      <c r="M62" s="91"/>
      <c r="N62" s="88"/>
      <c r="O62" s="92"/>
      <c r="P62" s="91"/>
      <c r="Q62" s="88"/>
      <c r="R62" s="92"/>
      <c r="S62" s="91"/>
      <c r="T62" s="88"/>
      <c r="U62" s="92"/>
      <c r="V62" s="91"/>
      <c r="W62" s="88"/>
      <c r="X62" s="93"/>
      <c r="Y62" s="94"/>
    </row>
    <row r="63" spans="1:25" ht="22.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2.5">
      <c r="A64" s="5"/>
      <c r="B64" s="5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2.5">
      <c r="A65" s="1" t="s">
        <v>211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2.5">
      <c r="A66" s="2" t="s">
        <v>1</v>
      </c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2.5">
      <c r="A67" s="2" t="s">
        <v>212</v>
      </c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2.5">
      <c r="A68" s="5" t="s">
        <v>3</v>
      </c>
      <c r="B68" s="5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2.5">
      <c r="A69" s="8"/>
      <c r="B69" s="8"/>
      <c r="C69" s="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2.5">
      <c r="A70" s="9" t="s">
        <v>33</v>
      </c>
      <c r="B70" s="8"/>
      <c r="C70" s="8"/>
      <c r="D70" s="3"/>
      <c r="E70" s="3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4"/>
      <c r="Y70" s="4"/>
    </row>
    <row r="71" spans="6:23" ht="13.5">
      <c r="F71" s="12"/>
      <c r="G71" s="13" t="s">
        <v>5</v>
      </c>
      <c r="H71" s="14"/>
      <c r="I71" s="13"/>
      <c r="J71" s="13" t="s">
        <v>6</v>
      </c>
      <c r="K71" s="14"/>
      <c r="L71" s="13"/>
      <c r="M71" s="13" t="s">
        <v>7</v>
      </c>
      <c r="N71" s="14"/>
      <c r="O71" s="13"/>
      <c r="P71" s="13" t="s">
        <v>8</v>
      </c>
      <c r="Q71" s="14"/>
      <c r="R71" s="13"/>
      <c r="S71" s="13" t="s">
        <v>9</v>
      </c>
      <c r="T71" s="14"/>
      <c r="U71" s="13"/>
      <c r="V71" s="13" t="s">
        <v>10</v>
      </c>
      <c r="W71" s="14"/>
    </row>
    <row r="72" spans="1:25" ht="13.5">
      <c r="A72" s="15" t="s">
        <v>11</v>
      </c>
      <c r="B72" s="16" t="s">
        <v>12</v>
      </c>
      <c r="C72" s="16" t="s">
        <v>13</v>
      </c>
      <c r="D72" s="16" t="s">
        <v>14</v>
      </c>
      <c r="E72" s="16" t="s">
        <v>15</v>
      </c>
      <c r="F72" s="18" t="s">
        <v>16</v>
      </c>
      <c r="G72" s="19" t="s">
        <v>17</v>
      </c>
      <c r="H72" s="16" t="s">
        <v>18</v>
      </c>
      <c r="I72" s="20" t="s">
        <v>19</v>
      </c>
      <c r="J72" s="20" t="s">
        <v>20</v>
      </c>
      <c r="K72" s="16" t="s">
        <v>18</v>
      </c>
      <c r="L72" s="21" t="s">
        <v>21</v>
      </c>
      <c r="M72" s="20" t="s">
        <v>22</v>
      </c>
      <c r="N72" s="16" t="s">
        <v>18</v>
      </c>
      <c r="O72" s="20" t="s">
        <v>23</v>
      </c>
      <c r="P72" s="20" t="s">
        <v>24</v>
      </c>
      <c r="Q72" s="16" t="s">
        <v>18</v>
      </c>
      <c r="R72" s="20" t="s">
        <v>25</v>
      </c>
      <c r="S72" s="20" t="s">
        <v>26</v>
      </c>
      <c r="T72" s="16" t="s">
        <v>18</v>
      </c>
      <c r="U72" s="20" t="s">
        <v>27</v>
      </c>
      <c r="V72" s="20" t="s">
        <v>28</v>
      </c>
      <c r="W72" s="16" t="s">
        <v>18</v>
      </c>
      <c r="X72" s="22" t="s">
        <v>29</v>
      </c>
      <c r="Y72" s="23" t="s">
        <v>30</v>
      </c>
    </row>
    <row r="73" spans="1:25" ht="13.5">
      <c r="A73" s="24">
        <v>1</v>
      </c>
      <c r="B73" s="250"/>
      <c r="C73" s="251"/>
      <c r="D73" s="27"/>
      <c r="E73" s="252"/>
      <c r="F73" s="99"/>
      <c r="G73" s="30"/>
      <c r="H73" s="31"/>
      <c r="I73" s="32"/>
      <c r="J73" s="30"/>
      <c r="K73" s="31"/>
      <c r="L73" s="12"/>
      <c r="M73" s="33"/>
      <c r="N73" s="31"/>
      <c r="O73" s="34"/>
      <c r="P73" s="33"/>
      <c r="Q73" s="31"/>
      <c r="R73" s="34"/>
      <c r="S73" s="33"/>
      <c r="T73" s="31"/>
      <c r="U73" s="34"/>
      <c r="V73" s="33"/>
      <c r="W73" s="31"/>
      <c r="X73" s="35"/>
      <c r="Y73" s="36"/>
    </row>
    <row r="74" spans="1:25" ht="13.5">
      <c r="A74" s="37">
        <v>2</v>
      </c>
      <c r="B74" s="61"/>
      <c r="C74" s="253"/>
      <c r="D74" s="40"/>
      <c r="E74" s="108"/>
      <c r="F74" s="180"/>
      <c r="G74" s="43"/>
      <c r="H74" s="31"/>
      <c r="I74" s="44"/>
      <c r="J74" s="43"/>
      <c r="K74" s="31"/>
      <c r="L74" s="45"/>
      <c r="M74" s="46"/>
      <c r="N74" s="31"/>
      <c r="O74" s="47"/>
      <c r="P74" s="46"/>
      <c r="Q74" s="31"/>
      <c r="R74" s="47"/>
      <c r="S74" s="46"/>
      <c r="T74" s="31"/>
      <c r="U74" s="47"/>
      <c r="V74" s="46"/>
      <c r="W74" s="31"/>
      <c r="X74" s="48"/>
      <c r="Y74" s="49"/>
    </row>
    <row r="75" spans="1:25" ht="13.5">
      <c r="A75" s="37">
        <v>3</v>
      </c>
      <c r="B75" s="61"/>
      <c r="C75" s="253"/>
      <c r="D75" s="40"/>
      <c r="E75" s="108"/>
      <c r="F75" s="44"/>
      <c r="G75" s="43"/>
      <c r="H75" s="31"/>
      <c r="I75" s="44"/>
      <c r="J75" s="43"/>
      <c r="K75" s="31"/>
      <c r="L75" s="45"/>
      <c r="M75" s="46"/>
      <c r="N75" s="31"/>
      <c r="O75" s="47"/>
      <c r="P75" s="46"/>
      <c r="Q75" s="31"/>
      <c r="R75" s="47"/>
      <c r="S75" s="46"/>
      <c r="T75" s="31"/>
      <c r="U75" s="47"/>
      <c r="V75" s="46"/>
      <c r="W75" s="31"/>
      <c r="X75" s="48"/>
      <c r="Y75" s="49"/>
    </row>
    <row r="76" spans="1:25" ht="13.5">
      <c r="A76" s="37">
        <v>4</v>
      </c>
      <c r="B76" s="61"/>
      <c r="C76" s="254"/>
      <c r="D76" s="73"/>
      <c r="E76" s="117"/>
      <c r="F76" s="44"/>
      <c r="G76" s="43"/>
      <c r="H76" s="31"/>
      <c r="I76" s="44"/>
      <c r="J76" s="43"/>
      <c r="K76" s="31"/>
      <c r="L76" s="45"/>
      <c r="M76" s="46"/>
      <c r="N76" s="31"/>
      <c r="O76" s="47"/>
      <c r="P76" s="46"/>
      <c r="Q76" s="31"/>
      <c r="R76" s="47"/>
      <c r="S76" s="46"/>
      <c r="T76" s="31"/>
      <c r="U76" s="47"/>
      <c r="V76" s="46"/>
      <c r="W76" s="31"/>
      <c r="X76" s="48"/>
      <c r="Y76" s="49"/>
    </row>
    <row r="77" spans="1:25" ht="13.5">
      <c r="A77" s="37">
        <v>5</v>
      </c>
      <c r="B77" s="61"/>
      <c r="C77" s="253"/>
      <c r="D77" s="40"/>
      <c r="E77" s="108"/>
      <c r="F77" s="44"/>
      <c r="G77" s="43"/>
      <c r="H77" s="31"/>
      <c r="I77" s="44"/>
      <c r="J77" s="43"/>
      <c r="K77" s="31"/>
      <c r="L77" s="45"/>
      <c r="M77" s="46"/>
      <c r="N77" s="31"/>
      <c r="O77" s="47"/>
      <c r="P77" s="46"/>
      <c r="Q77" s="31"/>
      <c r="R77" s="47"/>
      <c r="S77" s="46"/>
      <c r="T77" s="31"/>
      <c r="U77" s="47"/>
      <c r="V77" s="46"/>
      <c r="W77" s="31"/>
      <c r="X77" s="48"/>
      <c r="Y77" s="49"/>
    </row>
    <row r="78" spans="1:25" ht="13.5">
      <c r="A78" s="37">
        <v>6</v>
      </c>
      <c r="B78" s="61"/>
      <c r="C78" s="253"/>
      <c r="D78" s="40"/>
      <c r="E78" s="108"/>
      <c r="F78" s="44"/>
      <c r="G78" s="43"/>
      <c r="H78" s="31"/>
      <c r="I78" s="44"/>
      <c r="J78" s="43"/>
      <c r="K78" s="31"/>
      <c r="L78" s="45"/>
      <c r="M78" s="46"/>
      <c r="N78" s="31"/>
      <c r="O78" s="47"/>
      <c r="P78" s="46"/>
      <c r="Q78" s="31"/>
      <c r="R78" s="47"/>
      <c r="S78" s="46"/>
      <c r="T78" s="31"/>
      <c r="U78" s="47"/>
      <c r="V78" s="46"/>
      <c r="W78" s="31"/>
      <c r="X78" s="48"/>
      <c r="Y78" s="49"/>
    </row>
    <row r="79" spans="1:25" ht="13.5">
      <c r="A79" s="37">
        <v>7</v>
      </c>
      <c r="B79" s="61"/>
      <c r="C79" s="253"/>
      <c r="D79" s="40"/>
      <c r="E79" s="108"/>
      <c r="F79" s="44"/>
      <c r="G79" s="43"/>
      <c r="H79" s="31"/>
      <c r="I79" s="44"/>
      <c r="J79" s="43"/>
      <c r="K79" s="31"/>
      <c r="L79" s="45"/>
      <c r="M79" s="46"/>
      <c r="N79" s="31"/>
      <c r="O79" s="47"/>
      <c r="P79" s="46"/>
      <c r="Q79" s="31"/>
      <c r="R79" s="47"/>
      <c r="S79" s="46"/>
      <c r="T79" s="31"/>
      <c r="U79" s="47"/>
      <c r="V79" s="46"/>
      <c r="W79" s="31"/>
      <c r="X79" s="48"/>
      <c r="Y79" s="49"/>
    </row>
    <row r="80" spans="1:25" ht="13.5">
      <c r="A80" s="37">
        <v>8</v>
      </c>
      <c r="B80" s="61"/>
      <c r="C80" s="255"/>
      <c r="D80" s="40"/>
      <c r="E80" s="108"/>
      <c r="F80" s="44"/>
      <c r="G80" s="43"/>
      <c r="H80" s="31"/>
      <c r="I80" s="44"/>
      <c r="J80" s="43"/>
      <c r="K80" s="31"/>
      <c r="L80" s="45"/>
      <c r="M80" s="46"/>
      <c r="N80" s="31"/>
      <c r="O80" s="47"/>
      <c r="P80" s="46"/>
      <c r="Q80" s="31"/>
      <c r="R80" s="47"/>
      <c r="S80" s="46"/>
      <c r="T80" s="31"/>
      <c r="U80" s="47"/>
      <c r="V80" s="46"/>
      <c r="W80" s="31"/>
      <c r="X80" s="48"/>
      <c r="Y80" s="49"/>
    </row>
    <row r="81" spans="1:25" ht="13.5">
      <c r="A81" s="37">
        <v>9</v>
      </c>
      <c r="B81" s="61"/>
      <c r="C81" s="253"/>
      <c r="D81" s="40"/>
      <c r="E81" s="108"/>
      <c r="F81" s="44"/>
      <c r="G81" s="43"/>
      <c r="H81" s="31"/>
      <c r="I81" s="44"/>
      <c r="J81" s="43"/>
      <c r="K81" s="31"/>
      <c r="L81" s="45"/>
      <c r="M81" s="46"/>
      <c r="N81" s="31"/>
      <c r="O81" s="47"/>
      <c r="P81" s="46"/>
      <c r="Q81" s="31"/>
      <c r="R81" s="47"/>
      <c r="S81" s="46"/>
      <c r="T81" s="31"/>
      <c r="U81" s="47"/>
      <c r="V81" s="46"/>
      <c r="W81" s="31"/>
      <c r="X81" s="48"/>
      <c r="Y81" s="49"/>
    </row>
    <row r="82" spans="1:25" ht="13.5">
      <c r="A82" s="37">
        <v>10</v>
      </c>
      <c r="B82" s="61"/>
      <c r="C82" s="253"/>
      <c r="D82" s="40"/>
      <c r="E82" s="108"/>
      <c r="F82" s="44"/>
      <c r="G82" s="43"/>
      <c r="H82" s="31"/>
      <c r="I82" s="44"/>
      <c r="J82" s="43"/>
      <c r="K82" s="31"/>
      <c r="L82" s="45"/>
      <c r="M82" s="46"/>
      <c r="N82" s="31"/>
      <c r="O82" s="47"/>
      <c r="P82" s="46"/>
      <c r="Q82" s="31"/>
      <c r="R82" s="47"/>
      <c r="S82" s="46"/>
      <c r="T82" s="31"/>
      <c r="U82" s="47"/>
      <c r="V82" s="46"/>
      <c r="W82" s="31"/>
      <c r="X82" s="48"/>
      <c r="Y82" s="49"/>
    </row>
    <row r="83" spans="1:25" ht="13.5">
      <c r="A83" s="37">
        <v>11</v>
      </c>
      <c r="B83" s="40"/>
      <c r="C83" s="256"/>
      <c r="D83" s="40"/>
      <c r="E83" s="108"/>
      <c r="F83" s="44"/>
      <c r="G83" s="43"/>
      <c r="H83" s="31"/>
      <c r="I83" s="44"/>
      <c r="J83" s="43"/>
      <c r="K83" s="31"/>
      <c r="L83" s="45"/>
      <c r="M83" s="46"/>
      <c r="N83" s="31"/>
      <c r="O83" s="47"/>
      <c r="P83" s="46"/>
      <c r="Q83" s="31"/>
      <c r="R83" s="47"/>
      <c r="S83" s="46"/>
      <c r="T83" s="31"/>
      <c r="U83" s="47"/>
      <c r="V83" s="46"/>
      <c r="W83" s="31"/>
      <c r="X83" s="48"/>
      <c r="Y83" s="49"/>
    </row>
    <row r="84" spans="1:25" ht="13.5">
      <c r="A84" s="37">
        <v>12</v>
      </c>
      <c r="B84" s="61"/>
      <c r="C84" s="253"/>
      <c r="D84" s="40"/>
      <c r="E84" s="108"/>
      <c r="F84" s="64"/>
      <c r="G84" s="63"/>
      <c r="H84" s="31"/>
      <c r="I84" s="64"/>
      <c r="J84" s="63"/>
      <c r="K84" s="31"/>
      <c r="L84" s="45"/>
      <c r="M84" s="46"/>
      <c r="N84" s="31"/>
      <c r="O84" s="47"/>
      <c r="P84" s="46"/>
      <c r="Q84" s="31"/>
      <c r="R84" s="47"/>
      <c r="S84" s="46"/>
      <c r="T84" s="31"/>
      <c r="U84" s="47"/>
      <c r="V84" s="46"/>
      <c r="W84" s="31"/>
      <c r="X84" s="48"/>
      <c r="Y84" s="49"/>
    </row>
    <row r="85" spans="1:25" ht="13.5">
      <c r="A85" s="37">
        <v>13</v>
      </c>
      <c r="B85" s="61"/>
      <c r="C85" s="253"/>
      <c r="D85" s="40"/>
      <c r="E85" s="108"/>
      <c r="F85" s="64"/>
      <c r="G85" s="63"/>
      <c r="H85" s="31"/>
      <c r="I85" s="64"/>
      <c r="J85" s="63"/>
      <c r="K85" s="31"/>
      <c r="L85" s="45"/>
      <c r="M85" s="46"/>
      <c r="N85" s="31"/>
      <c r="O85" s="47"/>
      <c r="P85" s="46"/>
      <c r="Q85" s="31"/>
      <c r="R85" s="47"/>
      <c r="S85" s="46"/>
      <c r="T85" s="31"/>
      <c r="U85" s="47"/>
      <c r="V85" s="46"/>
      <c r="W85" s="31"/>
      <c r="X85" s="48"/>
      <c r="Y85" s="49"/>
    </row>
    <row r="86" spans="1:25" ht="13.5">
      <c r="A86" s="37">
        <v>14</v>
      </c>
      <c r="B86" s="61"/>
      <c r="C86" s="253"/>
      <c r="D86" s="40"/>
      <c r="E86" s="108"/>
      <c r="F86" s="64"/>
      <c r="G86" s="63"/>
      <c r="H86" s="31"/>
      <c r="I86" s="64"/>
      <c r="J86" s="63"/>
      <c r="K86" s="31"/>
      <c r="L86" s="45"/>
      <c r="M86" s="46"/>
      <c r="N86" s="31"/>
      <c r="O86" s="47"/>
      <c r="P86" s="46"/>
      <c r="Q86" s="31"/>
      <c r="R86" s="47"/>
      <c r="S86" s="46"/>
      <c r="T86" s="31"/>
      <c r="U86" s="47"/>
      <c r="V86" s="46"/>
      <c r="W86" s="31"/>
      <c r="X86" s="48"/>
      <c r="Y86" s="49"/>
    </row>
    <row r="87" spans="1:25" ht="13.5">
      <c r="A87" s="37">
        <v>15</v>
      </c>
      <c r="B87" s="61"/>
      <c r="C87" s="253"/>
      <c r="D87" s="40"/>
      <c r="E87" s="108"/>
      <c r="F87" s="64"/>
      <c r="G87" s="63"/>
      <c r="H87" s="31"/>
      <c r="I87" s="64"/>
      <c r="J87" s="63"/>
      <c r="K87" s="31"/>
      <c r="L87" s="45"/>
      <c r="M87" s="46"/>
      <c r="N87" s="31"/>
      <c r="O87" s="47"/>
      <c r="P87" s="46"/>
      <c r="Q87" s="31"/>
      <c r="R87" s="47"/>
      <c r="S87" s="46"/>
      <c r="T87" s="31"/>
      <c r="U87" s="47"/>
      <c r="V87" s="46"/>
      <c r="W87" s="31"/>
      <c r="X87" s="48"/>
      <c r="Y87" s="49"/>
    </row>
    <row r="88" spans="1:25" ht="13.5">
      <c r="A88" s="37">
        <v>16</v>
      </c>
      <c r="B88" s="61"/>
      <c r="C88" s="253"/>
      <c r="D88" s="40"/>
      <c r="E88" s="108"/>
      <c r="F88" s="47"/>
      <c r="G88" s="46"/>
      <c r="H88" s="31"/>
      <c r="I88" s="47"/>
      <c r="J88" s="46"/>
      <c r="K88" s="31"/>
      <c r="L88" s="45"/>
      <c r="M88" s="46"/>
      <c r="N88" s="31"/>
      <c r="O88" s="47"/>
      <c r="P88" s="46"/>
      <c r="Q88" s="31"/>
      <c r="R88" s="47"/>
      <c r="S88" s="46"/>
      <c r="T88" s="31"/>
      <c r="U88" s="47"/>
      <c r="V88" s="46"/>
      <c r="W88" s="31"/>
      <c r="X88" s="48"/>
      <c r="Y88" s="49"/>
    </row>
    <row r="89" spans="1:25" ht="13.5">
      <c r="A89" s="37">
        <v>17</v>
      </c>
      <c r="B89" s="40"/>
      <c r="C89" s="257"/>
      <c r="D89" s="40"/>
      <c r="E89" s="108"/>
      <c r="F89" s="69"/>
      <c r="G89" s="68"/>
      <c r="H89" s="31"/>
      <c r="I89" s="69"/>
      <c r="J89" s="68"/>
      <c r="K89" s="31"/>
      <c r="L89" s="70"/>
      <c r="M89" s="68"/>
      <c r="N89" s="31"/>
      <c r="O89" s="69"/>
      <c r="P89" s="68"/>
      <c r="Q89" s="31"/>
      <c r="R89" s="69"/>
      <c r="S89" s="68"/>
      <c r="T89" s="31"/>
      <c r="U89" s="69"/>
      <c r="V89" s="68"/>
      <c r="W89" s="31"/>
      <c r="X89" s="48"/>
      <c r="Y89" s="49"/>
    </row>
    <row r="90" spans="1:25" ht="13.5">
      <c r="A90" s="71">
        <v>18</v>
      </c>
      <c r="B90" s="61"/>
      <c r="C90" s="253"/>
      <c r="D90" s="40"/>
      <c r="E90" s="108"/>
      <c r="F90" s="78"/>
      <c r="G90" s="76"/>
      <c r="H90" s="77"/>
      <c r="I90" s="78"/>
      <c r="J90" s="76"/>
      <c r="K90" s="77"/>
      <c r="L90" s="69"/>
      <c r="M90" s="68"/>
      <c r="N90" s="77"/>
      <c r="O90" s="69"/>
      <c r="P90" s="68"/>
      <c r="Q90" s="77"/>
      <c r="R90" s="69"/>
      <c r="S90" s="68"/>
      <c r="T90" s="77"/>
      <c r="U90" s="69"/>
      <c r="V90" s="68"/>
      <c r="W90" s="77"/>
      <c r="X90" s="79"/>
      <c r="Y90" s="49"/>
    </row>
    <row r="91" spans="1:25" ht="13.5">
      <c r="A91" s="71">
        <v>19</v>
      </c>
      <c r="B91" s="61"/>
      <c r="C91" s="253"/>
      <c r="D91" s="40"/>
      <c r="E91" s="108"/>
      <c r="F91" s="47"/>
      <c r="G91" s="46"/>
      <c r="H91" s="77"/>
      <c r="I91" s="47"/>
      <c r="J91" s="46"/>
      <c r="K91" s="77"/>
      <c r="L91" s="47"/>
      <c r="M91" s="46"/>
      <c r="N91" s="77"/>
      <c r="O91" s="47"/>
      <c r="P91" s="46"/>
      <c r="Q91" s="77"/>
      <c r="R91" s="47"/>
      <c r="S91" s="46"/>
      <c r="T91" s="77"/>
      <c r="U91" s="47"/>
      <c r="V91" s="46"/>
      <c r="W91" s="77"/>
      <c r="X91" s="79"/>
      <c r="Y91" s="49"/>
    </row>
    <row r="92" spans="1:25" ht="13.5">
      <c r="A92" s="37">
        <v>20</v>
      </c>
      <c r="B92" s="40"/>
      <c r="C92" s="256" t="s">
        <v>76</v>
      </c>
      <c r="D92" s="40" t="s">
        <v>77</v>
      </c>
      <c r="E92" s="108">
        <v>1955</v>
      </c>
      <c r="F92" s="69"/>
      <c r="G92" s="68"/>
      <c r="H92" s="31"/>
      <c r="I92" s="69"/>
      <c r="J92" s="68"/>
      <c r="K92" s="31"/>
      <c r="L92" s="70"/>
      <c r="M92" s="68"/>
      <c r="N92" s="31"/>
      <c r="O92" s="69"/>
      <c r="P92" s="68"/>
      <c r="Q92" s="31"/>
      <c r="R92" s="69"/>
      <c r="S92" s="68"/>
      <c r="T92" s="31"/>
      <c r="U92" s="69"/>
      <c r="V92" s="68"/>
      <c r="W92" s="31"/>
      <c r="X92" s="48"/>
      <c r="Y92" s="49"/>
    </row>
    <row r="93" spans="1:25" ht="13.5">
      <c r="A93" s="81">
        <v>21</v>
      </c>
      <c r="B93" s="230"/>
      <c r="C93" s="258"/>
      <c r="D93" s="84"/>
      <c r="E93" s="122"/>
      <c r="F93" s="259"/>
      <c r="G93" s="87"/>
      <c r="H93" s="88"/>
      <c r="I93" s="89"/>
      <c r="J93" s="87"/>
      <c r="K93" s="88"/>
      <c r="L93" s="90"/>
      <c r="M93" s="91"/>
      <c r="N93" s="88"/>
      <c r="O93" s="92"/>
      <c r="P93" s="91"/>
      <c r="Q93" s="88"/>
      <c r="R93" s="92"/>
      <c r="S93" s="91"/>
      <c r="T93" s="88"/>
      <c r="U93" s="92"/>
      <c r="V93" s="91"/>
      <c r="W93" s="88"/>
      <c r="X93" s="93"/>
      <c r="Y93" s="94"/>
    </row>
    <row r="94" spans="1:25" ht="22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2.5">
      <c r="A96" s="1" t="s">
        <v>211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2.5">
      <c r="A97" s="2" t="s">
        <v>1</v>
      </c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2.5">
      <c r="A98" s="2" t="s">
        <v>212</v>
      </c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2.5">
      <c r="A99" s="5" t="s">
        <v>3</v>
      </c>
      <c r="B99" s="5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2.5">
      <c r="A100" s="8"/>
      <c r="B100" s="8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2.5">
      <c r="A101" s="9" t="s">
        <v>34</v>
      </c>
      <c r="B101" s="8"/>
      <c r="C101" s="8"/>
      <c r="D101" s="3"/>
      <c r="E101" s="3"/>
      <c r="F101" s="10"/>
      <c r="G101" s="10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11"/>
      <c r="W101" s="11"/>
      <c r="X101" s="4"/>
      <c r="Y101" s="4"/>
    </row>
    <row r="102" spans="6:23" ht="13.5">
      <c r="F102" s="12"/>
      <c r="G102" s="13" t="s">
        <v>5</v>
      </c>
      <c r="H102" s="14"/>
      <c r="I102" s="13"/>
      <c r="J102" s="13" t="s">
        <v>6</v>
      </c>
      <c r="K102" s="14"/>
      <c r="L102" s="13"/>
      <c r="M102" s="13" t="s">
        <v>7</v>
      </c>
      <c r="N102" s="14"/>
      <c r="O102" s="13"/>
      <c r="P102" s="13" t="s">
        <v>8</v>
      </c>
      <c r="Q102" s="14"/>
      <c r="R102" s="13"/>
      <c r="S102" s="13" t="s">
        <v>9</v>
      </c>
      <c r="T102" s="14"/>
      <c r="U102" s="13"/>
      <c r="V102" s="13" t="s">
        <v>10</v>
      </c>
      <c r="W102" s="14"/>
    </row>
    <row r="103" spans="1:25" ht="13.5">
      <c r="A103" s="15" t="s">
        <v>11</v>
      </c>
      <c r="B103" s="16" t="s">
        <v>12</v>
      </c>
      <c r="C103" s="16" t="s">
        <v>13</v>
      </c>
      <c r="D103" s="16" t="s">
        <v>14</v>
      </c>
      <c r="E103" s="16" t="s">
        <v>15</v>
      </c>
      <c r="F103" s="18" t="s">
        <v>16</v>
      </c>
      <c r="G103" s="19" t="s">
        <v>17</v>
      </c>
      <c r="H103" s="16" t="s">
        <v>18</v>
      </c>
      <c r="I103" s="20" t="s">
        <v>19</v>
      </c>
      <c r="J103" s="20" t="s">
        <v>20</v>
      </c>
      <c r="K103" s="16" t="s">
        <v>18</v>
      </c>
      <c r="L103" s="21" t="s">
        <v>21</v>
      </c>
      <c r="M103" s="20" t="s">
        <v>22</v>
      </c>
      <c r="N103" s="16" t="s">
        <v>18</v>
      </c>
      <c r="O103" s="20" t="s">
        <v>23</v>
      </c>
      <c r="P103" s="20" t="s">
        <v>24</v>
      </c>
      <c r="Q103" s="16" t="s">
        <v>18</v>
      </c>
      <c r="R103" s="20" t="s">
        <v>25</v>
      </c>
      <c r="S103" s="20" t="s">
        <v>26</v>
      </c>
      <c r="T103" s="16" t="s">
        <v>18</v>
      </c>
      <c r="U103" s="20" t="s">
        <v>27</v>
      </c>
      <c r="V103" s="20" t="s">
        <v>28</v>
      </c>
      <c r="W103" s="16" t="s">
        <v>18</v>
      </c>
      <c r="X103" s="22" t="s">
        <v>29</v>
      </c>
      <c r="Y103" s="23" t="s">
        <v>30</v>
      </c>
    </row>
    <row r="104" spans="1:25" ht="13.5">
      <c r="A104" s="24">
        <v>1</v>
      </c>
      <c r="B104" s="250"/>
      <c r="C104" s="251"/>
      <c r="D104" s="27"/>
      <c r="E104" s="252"/>
      <c r="F104" s="99"/>
      <c r="G104" s="30"/>
      <c r="H104" s="31"/>
      <c r="I104" s="32"/>
      <c r="J104" s="30"/>
      <c r="K104" s="31"/>
      <c r="L104" s="12"/>
      <c r="M104" s="33"/>
      <c r="N104" s="31"/>
      <c r="O104" s="34"/>
      <c r="P104" s="33"/>
      <c r="Q104" s="31"/>
      <c r="R104" s="34"/>
      <c r="S104" s="33"/>
      <c r="T104" s="31"/>
      <c r="U104" s="34"/>
      <c r="V104" s="33"/>
      <c r="W104" s="31"/>
      <c r="X104" s="35"/>
      <c r="Y104" s="36"/>
    </row>
    <row r="105" spans="1:25" ht="13.5">
      <c r="A105" s="37">
        <v>2</v>
      </c>
      <c r="B105" s="61"/>
      <c r="C105" s="253"/>
      <c r="D105" s="40"/>
      <c r="E105" s="108"/>
      <c r="F105" s="180"/>
      <c r="G105" s="43"/>
      <c r="H105" s="31"/>
      <c r="I105" s="44"/>
      <c r="J105" s="43"/>
      <c r="K105" s="31"/>
      <c r="L105" s="45"/>
      <c r="M105" s="46"/>
      <c r="N105" s="31"/>
      <c r="O105" s="47"/>
      <c r="P105" s="46"/>
      <c r="Q105" s="31"/>
      <c r="R105" s="47"/>
      <c r="S105" s="46"/>
      <c r="T105" s="31"/>
      <c r="U105" s="47"/>
      <c r="V105" s="46"/>
      <c r="W105" s="31"/>
      <c r="X105" s="48"/>
      <c r="Y105" s="49"/>
    </row>
    <row r="106" spans="1:25" ht="13.5">
      <c r="A106" s="37">
        <v>3</v>
      </c>
      <c r="B106" s="61"/>
      <c r="C106" s="253"/>
      <c r="D106" s="40"/>
      <c r="E106" s="108"/>
      <c r="F106" s="44"/>
      <c r="G106" s="43"/>
      <c r="H106" s="31"/>
      <c r="I106" s="44"/>
      <c r="J106" s="43"/>
      <c r="K106" s="31"/>
      <c r="L106" s="45"/>
      <c r="M106" s="46"/>
      <c r="N106" s="31"/>
      <c r="O106" s="47"/>
      <c r="P106" s="46"/>
      <c r="Q106" s="31"/>
      <c r="R106" s="47"/>
      <c r="S106" s="46"/>
      <c r="T106" s="31"/>
      <c r="U106" s="47"/>
      <c r="V106" s="46"/>
      <c r="W106" s="31"/>
      <c r="X106" s="48"/>
      <c r="Y106" s="49"/>
    </row>
    <row r="107" spans="1:25" ht="13.5">
      <c r="A107" s="37">
        <v>4</v>
      </c>
      <c r="B107" s="61"/>
      <c r="C107" s="254"/>
      <c r="D107" s="73"/>
      <c r="E107" s="117"/>
      <c r="F107" s="44"/>
      <c r="G107" s="43"/>
      <c r="H107" s="31"/>
      <c r="I107" s="44"/>
      <c r="J107" s="43"/>
      <c r="K107" s="31"/>
      <c r="L107" s="45"/>
      <c r="M107" s="46"/>
      <c r="N107" s="31"/>
      <c r="O107" s="47"/>
      <c r="P107" s="46"/>
      <c r="Q107" s="31"/>
      <c r="R107" s="47"/>
      <c r="S107" s="46"/>
      <c r="T107" s="31"/>
      <c r="U107" s="47"/>
      <c r="V107" s="46"/>
      <c r="W107" s="31"/>
      <c r="X107" s="48"/>
      <c r="Y107" s="49"/>
    </row>
    <row r="108" spans="1:25" ht="13.5">
      <c r="A108" s="37">
        <v>5</v>
      </c>
      <c r="B108" s="61"/>
      <c r="C108" s="253"/>
      <c r="D108" s="40"/>
      <c r="E108" s="108"/>
      <c r="F108" s="44"/>
      <c r="G108" s="43"/>
      <c r="H108" s="31"/>
      <c r="I108" s="44"/>
      <c r="J108" s="43"/>
      <c r="K108" s="31"/>
      <c r="L108" s="45"/>
      <c r="M108" s="46"/>
      <c r="N108" s="31"/>
      <c r="O108" s="47"/>
      <c r="P108" s="46"/>
      <c r="Q108" s="31"/>
      <c r="R108" s="47"/>
      <c r="S108" s="46"/>
      <c r="T108" s="31"/>
      <c r="U108" s="47"/>
      <c r="V108" s="46"/>
      <c r="W108" s="31"/>
      <c r="X108" s="48"/>
      <c r="Y108" s="49"/>
    </row>
    <row r="109" spans="1:25" ht="13.5">
      <c r="A109" s="37">
        <v>6</v>
      </c>
      <c r="B109" s="61"/>
      <c r="C109" s="253"/>
      <c r="D109" s="40"/>
      <c r="E109" s="108"/>
      <c r="F109" s="44"/>
      <c r="G109" s="43"/>
      <c r="H109" s="31"/>
      <c r="I109" s="44"/>
      <c r="J109" s="43"/>
      <c r="K109" s="31"/>
      <c r="L109" s="45"/>
      <c r="M109" s="46"/>
      <c r="N109" s="31"/>
      <c r="O109" s="47"/>
      <c r="P109" s="46"/>
      <c r="Q109" s="31"/>
      <c r="R109" s="47"/>
      <c r="S109" s="46"/>
      <c r="T109" s="31"/>
      <c r="U109" s="47"/>
      <c r="V109" s="46"/>
      <c r="W109" s="31"/>
      <c r="X109" s="48"/>
      <c r="Y109" s="49"/>
    </row>
    <row r="110" spans="1:25" ht="13.5">
      <c r="A110" s="37">
        <v>7</v>
      </c>
      <c r="B110" s="61"/>
      <c r="C110" s="253"/>
      <c r="D110" s="40"/>
      <c r="E110" s="108"/>
      <c r="F110" s="44"/>
      <c r="G110" s="43"/>
      <c r="H110" s="31"/>
      <c r="I110" s="44"/>
      <c r="J110" s="43"/>
      <c r="K110" s="31"/>
      <c r="L110" s="45"/>
      <c r="M110" s="46"/>
      <c r="N110" s="31"/>
      <c r="O110" s="47"/>
      <c r="P110" s="46"/>
      <c r="Q110" s="31"/>
      <c r="R110" s="47"/>
      <c r="S110" s="46"/>
      <c r="T110" s="31"/>
      <c r="U110" s="47"/>
      <c r="V110" s="46"/>
      <c r="W110" s="31"/>
      <c r="X110" s="48"/>
      <c r="Y110" s="49"/>
    </row>
    <row r="111" spans="1:25" ht="13.5">
      <c r="A111" s="37">
        <v>8</v>
      </c>
      <c r="B111" s="61"/>
      <c r="C111" s="255"/>
      <c r="D111" s="40"/>
      <c r="E111" s="108"/>
      <c r="F111" s="44"/>
      <c r="G111" s="43"/>
      <c r="H111" s="31"/>
      <c r="I111" s="44"/>
      <c r="J111" s="43"/>
      <c r="K111" s="31"/>
      <c r="L111" s="45"/>
      <c r="M111" s="46"/>
      <c r="N111" s="31"/>
      <c r="O111" s="47"/>
      <c r="P111" s="46"/>
      <c r="Q111" s="31"/>
      <c r="R111" s="47"/>
      <c r="S111" s="46"/>
      <c r="T111" s="31"/>
      <c r="U111" s="47"/>
      <c r="V111" s="46"/>
      <c r="W111" s="31"/>
      <c r="X111" s="48"/>
      <c r="Y111" s="49"/>
    </row>
    <row r="112" spans="1:25" ht="13.5">
      <c r="A112" s="37">
        <v>9</v>
      </c>
      <c r="B112" s="61"/>
      <c r="C112" s="253"/>
      <c r="D112" s="40"/>
      <c r="E112" s="108"/>
      <c r="F112" s="44"/>
      <c r="G112" s="43"/>
      <c r="H112" s="31"/>
      <c r="I112" s="44"/>
      <c r="J112" s="43"/>
      <c r="K112" s="31"/>
      <c r="L112" s="45"/>
      <c r="M112" s="46"/>
      <c r="N112" s="31"/>
      <c r="O112" s="47"/>
      <c r="P112" s="46"/>
      <c r="Q112" s="31"/>
      <c r="R112" s="47"/>
      <c r="S112" s="46"/>
      <c r="T112" s="31"/>
      <c r="U112" s="47"/>
      <c r="V112" s="46"/>
      <c r="W112" s="31"/>
      <c r="X112" s="48"/>
      <c r="Y112" s="49"/>
    </row>
    <row r="113" spans="1:25" ht="13.5">
      <c r="A113" s="37">
        <v>10</v>
      </c>
      <c r="B113" s="61"/>
      <c r="C113" s="253"/>
      <c r="D113" s="40"/>
      <c r="E113" s="108"/>
      <c r="F113" s="44"/>
      <c r="G113" s="43"/>
      <c r="H113" s="31"/>
      <c r="I113" s="44"/>
      <c r="J113" s="43"/>
      <c r="K113" s="31"/>
      <c r="L113" s="45"/>
      <c r="M113" s="46"/>
      <c r="N113" s="31"/>
      <c r="O113" s="47"/>
      <c r="P113" s="46"/>
      <c r="Q113" s="31"/>
      <c r="R113" s="47"/>
      <c r="S113" s="46"/>
      <c r="T113" s="31"/>
      <c r="U113" s="47"/>
      <c r="V113" s="46"/>
      <c r="W113" s="31"/>
      <c r="X113" s="48"/>
      <c r="Y113" s="49"/>
    </row>
    <row r="114" spans="1:25" ht="13.5">
      <c r="A114" s="37">
        <v>11</v>
      </c>
      <c r="B114" s="40"/>
      <c r="C114" s="256"/>
      <c r="D114" s="40"/>
      <c r="E114" s="108"/>
      <c r="F114" s="44"/>
      <c r="G114" s="43"/>
      <c r="H114" s="31"/>
      <c r="I114" s="44"/>
      <c r="J114" s="43"/>
      <c r="K114" s="31"/>
      <c r="L114" s="45"/>
      <c r="M114" s="46"/>
      <c r="N114" s="31"/>
      <c r="O114" s="47"/>
      <c r="P114" s="46"/>
      <c r="Q114" s="31"/>
      <c r="R114" s="47"/>
      <c r="S114" s="46"/>
      <c r="T114" s="31"/>
      <c r="U114" s="47"/>
      <c r="V114" s="46"/>
      <c r="W114" s="31"/>
      <c r="X114" s="48"/>
      <c r="Y114" s="49"/>
    </row>
    <row r="115" spans="1:25" ht="13.5">
      <c r="A115" s="37">
        <v>12</v>
      </c>
      <c r="B115" s="61"/>
      <c r="C115" s="253"/>
      <c r="D115" s="40"/>
      <c r="E115" s="108"/>
      <c r="F115" s="64"/>
      <c r="G115" s="63"/>
      <c r="H115" s="31"/>
      <c r="I115" s="64"/>
      <c r="J115" s="63"/>
      <c r="K115" s="31"/>
      <c r="L115" s="45"/>
      <c r="M115" s="46"/>
      <c r="N115" s="31"/>
      <c r="O115" s="47"/>
      <c r="P115" s="46"/>
      <c r="Q115" s="31"/>
      <c r="R115" s="47"/>
      <c r="S115" s="46"/>
      <c r="T115" s="31"/>
      <c r="U115" s="47"/>
      <c r="V115" s="46"/>
      <c r="W115" s="31"/>
      <c r="X115" s="48"/>
      <c r="Y115" s="49"/>
    </row>
    <row r="116" spans="1:25" ht="13.5">
      <c r="A116" s="37">
        <v>13</v>
      </c>
      <c r="B116" s="61"/>
      <c r="C116" s="253"/>
      <c r="D116" s="40"/>
      <c r="E116" s="108"/>
      <c r="F116" s="64"/>
      <c r="G116" s="63"/>
      <c r="H116" s="31"/>
      <c r="I116" s="64"/>
      <c r="J116" s="63"/>
      <c r="K116" s="31"/>
      <c r="L116" s="45"/>
      <c r="M116" s="46"/>
      <c r="N116" s="31"/>
      <c r="O116" s="47"/>
      <c r="P116" s="46"/>
      <c r="Q116" s="31"/>
      <c r="R116" s="47"/>
      <c r="S116" s="46"/>
      <c r="T116" s="31"/>
      <c r="U116" s="47"/>
      <c r="V116" s="46"/>
      <c r="W116" s="31"/>
      <c r="X116" s="48"/>
      <c r="Y116" s="49"/>
    </row>
    <row r="117" spans="1:25" ht="13.5">
      <c r="A117" s="37">
        <v>14</v>
      </c>
      <c r="B117" s="61"/>
      <c r="C117" s="253"/>
      <c r="D117" s="40"/>
      <c r="E117" s="108"/>
      <c r="F117" s="64"/>
      <c r="G117" s="63"/>
      <c r="H117" s="31"/>
      <c r="I117" s="64"/>
      <c r="J117" s="63"/>
      <c r="K117" s="31"/>
      <c r="L117" s="45"/>
      <c r="M117" s="46"/>
      <c r="N117" s="31"/>
      <c r="O117" s="47"/>
      <c r="P117" s="46"/>
      <c r="Q117" s="31"/>
      <c r="R117" s="47"/>
      <c r="S117" s="46"/>
      <c r="T117" s="31"/>
      <c r="U117" s="47"/>
      <c r="V117" s="46"/>
      <c r="W117" s="31"/>
      <c r="X117" s="48"/>
      <c r="Y117" s="49"/>
    </row>
    <row r="118" spans="1:25" ht="13.5">
      <c r="A118" s="37">
        <v>15</v>
      </c>
      <c r="B118" s="61"/>
      <c r="C118" s="253"/>
      <c r="D118" s="40"/>
      <c r="E118" s="108"/>
      <c r="F118" s="64"/>
      <c r="G118" s="63"/>
      <c r="H118" s="31"/>
      <c r="I118" s="64"/>
      <c r="J118" s="63"/>
      <c r="K118" s="31"/>
      <c r="L118" s="45"/>
      <c r="M118" s="46"/>
      <c r="N118" s="31"/>
      <c r="O118" s="47"/>
      <c r="P118" s="46"/>
      <c r="Q118" s="31"/>
      <c r="R118" s="47"/>
      <c r="S118" s="46"/>
      <c r="T118" s="31"/>
      <c r="U118" s="47"/>
      <c r="V118" s="46"/>
      <c r="W118" s="31"/>
      <c r="X118" s="48"/>
      <c r="Y118" s="49"/>
    </row>
    <row r="119" spans="1:25" ht="13.5">
      <c r="A119" s="37">
        <v>16</v>
      </c>
      <c r="B119" s="61"/>
      <c r="C119" s="253"/>
      <c r="D119" s="40"/>
      <c r="E119" s="108"/>
      <c r="F119" s="47"/>
      <c r="G119" s="46"/>
      <c r="H119" s="31"/>
      <c r="I119" s="47"/>
      <c r="J119" s="46"/>
      <c r="K119" s="31"/>
      <c r="L119" s="45"/>
      <c r="M119" s="46"/>
      <c r="N119" s="31"/>
      <c r="O119" s="47"/>
      <c r="P119" s="46"/>
      <c r="Q119" s="31"/>
      <c r="R119" s="47"/>
      <c r="S119" s="46"/>
      <c r="T119" s="31"/>
      <c r="U119" s="47"/>
      <c r="V119" s="46"/>
      <c r="W119" s="31"/>
      <c r="X119" s="48"/>
      <c r="Y119" s="49"/>
    </row>
    <row r="120" spans="1:25" ht="13.5">
      <c r="A120" s="37">
        <v>17</v>
      </c>
      <c r="B120" s="40"/>
      <c r="C120" s="257"/>
      <c r="D120" s="40"/>
      <c r="E120" s="108"/>
      <c r="F120" s="69"/>
      <c r="G120" s="68"/>
      <c r="H120" s="31"/>
      <c r="I120" s="69"/>
      <c r="J120" s="68"/>
      <c r="K120" s="31"/>
      <c r="L120" s="70"/>
      <c r="M120" s="68"/>
      <c r="N120" s="31"/>
      <c r="O120" s="69"/>
      <c r="P120" s="68"/>
      <c r="Q120" s="31"/>
      <c r="R120" s="69"/>
      <c r="S120" s="68"/>
      <c r="T120" s="31"/>
      <c r="U120" s="69"/>
      <c r="V120" s="68"/>
      <c r="W120" s="31"/>
      <c r="X120" s="48"/>
      <c r="Y120" s="49"/>
    </row>
    <row r="121" spans="1:25" ht="13.5">
      <c r="A121" s="71">
        <v>18</v>
      </c>
      <c r="B121" s="61"/>
      <c r="C121" s="253"/>
      <c r="D121" s="40"/>
      <c r="E121" s="108"/>
      <c r="F121" s="78"/>
      <c r="G121" s="76"/>
      <c r="H121" s="77"/>
      <c r="I121" s="78"/>
      <c r="J121" s="76"/>
      <c r="K121" s="77"/>
      <c r="L121" s="69"/>
      <c r="M121" s="68"/>
      <c r="N121" s="77"/>
      <c r="O121" s="69"/>
      <c r="P121" s="68"/>
      <c r="Q121" s="77"/>
      <c r="R121" s="69"/>
      <c r="S121" s="68"/>
      <c r="T121" s="77"/>
      <c r="U121" s="69"/>
      <c r="V121" s="68"/>
      <c r="W121" s="77"/>
      <c r="X121" s="79"/>
      <c r="Y121" s="49"/>
    </row>
    <row r="122" spans="1:25" ht="13.5">
      <c r="A122" s="71">
        <v>19</v>
      </c>
      <c r="B122" s="61"/>
      <c r="C122" s="253"/>
      <c r="D122" s="40"/>
      <c r="E122" s="108"/>
      <c r="F122" s="47"/>
      <c r="G122" s="46"/>
      <c r="H122" s="77"/>
      <c r="I122" s="47"/>
      <c r="J122" s="46"/>
      <c r="K122" s="77"/>
      <c r="L122" s="47"/>
      <c r="M122" s="46"/>
      <c r="N122" s="77"/>
      <c r="O122" s="47"/>
      <c r="P122" s="46"/>
      <c r="Q122" s="77"/>
      <c r="R122" s="47"/>
      <c r="S122" s="46"/>
      <c r="T122" s="77"/>
      <c r="U122" s="47"/>
      <c r="V122" s="46"/>
      <c r="W122" s="77"/>
      <c r="X122" s="79"/>
      <c r="Y122" s="49"/>
    </row>
    <row r="123" spans="1:25" ht="13.5">
      <c r="A123" s="37">
        <v>20</v>
      </c>
      <c r="B123" s="40"/>
      <c r="C123" s="257"/>
      <c r="D123" s="40"/>
      <c r="E123" s="108"/>
      <c r="F123" s="69"/>
      <c r="G123" s="68"/>
      <c r="H123" s="31"/>
      <c r="I123" s="69"/>
      <c r="J123" s="68"/>
      <c r="K123" s="31"/>
      <c r="L123" s="70"/>
      <c r="M123" s="68"/>
      <c r="N123" s="31"/>
      <c r="O123" s="69"/>
      <c r="P123" s="68"/>
      <c r="Q123" s="31"/>
      <c r="R123" s="69"/>
      <c r="S123" s="68"/>
      <c r="T123" s="31"/>
      <c r="U123" s="69"/>
      <c r="V123" s="68"/>
      <c r="W123" s="31"/>
      <c r="X123" s="48"/>
      <c r="Y123" s="49"/>
    </row>
    <row r="124" spans="1:25" ht="13.5">
      <c r="A124" s="81">
        <v>21</v>
      </c>
      <c r="B124" s="230"/>
      <c r="C124" s="258"/>
      <c r="D124" s="84"/>
      <c r="E124" s="122"/>
      <c r="F124" s="259"/>
      <c r="G124" s="87"/>
      <c r="H124" s="88"/>
      <c r="I124" s="89"/>
      <c r="J124" s="87"/>
      <c r="K124" s="88"/>
      <c r="L124" s="90"/>
      <c r="M124" s="91"/>
      <c r="N124" s="88"/>
      <c r="O124" s="92"/>
      <c r="P124" s="91"/>
      <c r="Q124" s="88"/>
      <c r="R124" s="92"/>
      <c r="S124" s="91"/>
      <c r="T124" s="88"/>
      <c r="U124" s="92"/>
      <c r="V124" s="91"/>
      <c r="W124" s="88"/>
      <c r="X124" s="93"/>
      <c r="Y124" s="94"/>
    </row>
  </sheetData>
  <sheetProtection selectLockedCells="1" selectUnlockedCells="1"/>
  <mergeCells count="14">
    <mergeCell ref="A1:Y1"/>
    <mergeCell ref="A2:C2"/>
    <mergeCell ref="A3:C3"/>
    <mergeCell ref="A34:Y34"/>
    <mergeCell ref="A35:C35"/>
    <mergeCell ref="A36:C36"/>
    <mergeCell ref="A63:C63"/>
    <mergeCell ref="A65:Y65"/>
    <mergeCell ref="A66:C66"/>
    <mergeCell ref="A67:C67"/>
    <mergeCell ref="A94:Y94"/>
    <mergeCell ref="A96:Y96"/>
    <mergeCell ref="A97:C97"/>
    <mergeCell ref="A98:C9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79">
      <selection activeCell="C92" sqref="C92"/>
    </sheetView>
  </sheetViews>
  <sheetFormatPr defaultColWidth="4.57421875" defaultRowHeight="15"/>
  <cols>
    <col min="1" max="1" width="4.28125" style="0" customWidth="1"/>
    <col min="2" max="2" width="10.7109375" style="0" customWidth="1"/>
    <col min="3" max="3" width="27.140625" style="0" customWidth="1"/>
    <col min="4" max="4" width="22.140625" style="0" customWidth="1"/>
    <col min="5" max="5" width="5.00390625" style="0" customWidth="1"/>
    <col min="6" max="23" width="3.7109375" style="0" customWidth="1"/>
    <col min="24" max="24" width="4.57421875" style="0" customWidth="1"/>
    <col min="25" max="16384" width="3.7109375" style="0" customWidth="1"/>
  </cols>
  <sheetData>
    <row r="1" spans="1:25" ht="22.5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 t="s">
        <v>214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5" t="s">
        <v>3</v>
      </c>
      <c r="B4" s="5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2.5">
      <c r="A5" s="8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2.5">
      <c r="A6" s="9" t="s">
        <v>4</v>
      </c>
      <c r="B6" s="8"/>
      <c r="C6" s="8"/>
      <c r="D6" s="3"/>
      <c r="E6" s="3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4"/>
      <c r="Y6" s="4"/>
    </row>
    <row r="7" spans="6:23" ht="13.5">
      <c r="F7" s="12"/>
      <c r="G7" s="13" t="s">
        <v>5</v>
      </c>
      <c r="H7" s="14"/>
      <c r="I7" s="13"/>
      <c r="J7" s="13" t="s">
        <v>6</v>
      </c>
      <c r="K7" s="14"/>
      <c r="L7" s="13"/>
      <c r="M7" s="13" t="s">
        <v>7</v>
      </c>
      <c r="N7" s="14"/>
      <c r="O7" s="13"/>
      <c r="P7" s="13" t="s">
        <v>8</v>
      </c>
      <c r="Q7" s="14"/>
      <c r="R7" s="13"/>
      <c r="S7" s="13" t="s">
        <v>9</v>
      </c>
      <c r="T7" s="14"/>
      <c r="U7" s="13"/>
      <c r="V7" s="13" t="s">
        <v>10</v>
      </c>
      <c r="W7" s="14"/>
    </row>
    <row r="8" spans="1:25" ht="13.5">
      <c r="A8" s="15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8" t="s">
        <v>16</v>
      </c>
      <c r="G8" s="19" t="s">
        <v>17</v>
      </c>
      <c r="H8" s="16" t="s">
        <v>18</v>
      </c>
      <c r="I8" s="20" t="s">
        <v>19</v>
      </c>
      <c r="J8" s="20" t="s">
        <v>20</v>
      </c>
      <c r="K8" s="16" t="s">
        <v>18</v>
      </c>
      <c r="L8" s="21" t="s">
        <v>21</v>
      </c>
      <c r="M8" s="20" t="s">
        <v>22</v>
      </c>
      <c r="N8" s="16" t="s">
        <v>18</v>
      </c>
      <c r="O8" s="20" t="s">
        <v>23</v>
      </c>
      <c r="P8" s="20" t="s">
        <v>24</v>
      </c>
      <c r="Q8" s="16" t="s">
        <v>18</v>
      </c>
      <c r="R8" s="20" t="s">
        <v>25</v>
      </c>
      <c r="S8" s="20" t="s">
        <v>26</v>
      </c>
      <c r="T8" s="16" t="s">
        <v>18</v>
      </c>
      <c r="U8" s="20" t="s">
        <v>27</v>
      </c>
      <c r="V8" s="20" t="s">
        <v>28</v>
      </c>
      <c r="W8" s="16" t="s">
        <v>18</v>
      </c>
      <c r="X8" s="22" t="s">
        <v>29</v>
      </c>
      <c r="Y8" s="23" t="s">
        <v>30</v>
      </c>
    </row>
    <row r="9" spans="1:25" ht="13.5">
      <c r="A9" s="24">
        <v>1</v>
      </c>
      <c r="B9" s="250"/>
      <c r="C9" s="251"/>
      <c r="D9" s="27"/>
      <c r="E9" s="252"/>
      <c r="F9" s="99"/>
      <c r="G9" s="30"/>
      <c r="H9" s="31"/>
      <c r="I9" s="32"/>
      <c r="J9" s="30"/>
      <c r="K9" s="31"/>
      <c r="L9" s="12"/>
      <c r="M9" s="33"/>
      <c r="N9" s="31"/>
      <c r="O9" s="34"/>
      <c r="P9" s="33"/>
      <c r="Q9" s="31"/>
      <c r="R9" s="34"/>
      <c r="S9" s="33"/>
      <c r="T9" s="31"/>
      <c r="U9" s="34"/>
      <c r="V9" s="33"/>
      <c r="W9" s="31"/>
      <c r="X9" s="35"/>
      <c r="Y9" s="36"/>
    </row>
    <row r="10" spans="1:25" ht="13.5">
      <c r="A10" s="37">
        <v>2</v>
      </c>
      <c r="B10" s="61"/>
      <c r="C10" s="253"/>
      <c r="D10" s="40"/>
      <c r="E10" s="108"/>
      <c r="F10" s="180"/>
      <c r="G10" s="43"/>
      <c r="H10" s="31"/>
      <c r="I10" s="44"/>
      <c r="J10" s="43"/>
      <c r="K10" s="31"/>
      <c r="L10" s="45"/>
      <c r="M10" s="46"/>
      <c r="N10" s="31"/>
      <c r="O10" s="47"/>
      <c r="P10" s="46"/>
      <c r="Q10" s="31"/>
      <c r="R10" s="47"/>
      <c r="S10" s="46"/>
      <c r="T10" s="31"/>
      <c r="U10" s="47"/>
      <c r="V10" s="46"/>
      <c r="W10" s="31"/>
      <c r="X10" s="48"/>
      <c r="Y10" s="49"/>
    </row>
    <row r="11" spans="1:25" ht="13.5">
      <c r="A11" s="37">
        <v>3</v>
      </c>
      <c r="B11" s="61"/>
      <c r="C11" s="253"/>
      <c r="D11" s="40"/>
      <c r="E11" s="108"/>
      <c r="F11" s="44"/>
      <c r="G11" s="43"/>
      <c r="H11" s="31"/>
      <c r="I11" s="44"/>
      <c r="J11" s="43"/>
      <c r="K11" s="31"/>
      <c r="L11" s="45"/>
      <c r="M11" s="46"/>
      <c r="N11" s="31"/>
      <c r="O11" s="47"/>
      <c r="P11" s="46"/>
      <c r="Q11" s="31"/>
      <c r="R11" s="47"/>
      <c r="S11" s="46"/>
      <c r="T11" s="31"/>
      <c r="U11" s="47"/>
      <c r="V11" s="46"/>
      <c r="W11" s="31"/>
      <c r="X11" s="48"/>
      <c r="Y11" s="49"/>
    </row>
    <row r="12" spans="1:25" ht="13.5">
      <c r="A12" s="37">
        <v>4</v>
      </c>
      <c r="B12" s="61"/>
      <c r="C12" s="254"/>
      <c r="D12" s="73"/>
      <c r="E12" s="117"/>
      <c r="F12" s="44"/>
      <c r="G12" s="43"/>
      <c r="H12" s="31"/>
      <c r="I12" s="44"/>
      <c r="J12" s="43"/>
      <c r="K12" s="31"/>
      <c r="L12" s="45"/>
      <c r="M12" s="46"/>
      <c r="N12" s="31"/>
      <c r="O12" s="47"/>
      <c r="P12" s="46"/>
      <c r="Q12" s="31"/>
      <c r="R12" s="47"/>
      <c r="S12" s="46"/>
      <c r="T12" s="31"/>
      <c r="U12" s="47"/>
      <c r="V12" s="46"/>
      <c r="W12" s="31"/>
      <c r="X12" s="48"/>
      <c r="Y12" s="49"/>
    </row>
    <row r="13" spans="1:25" ht="13.5">
      <c r="A13" s="37">
        <v>5</v>
      </c>
      <c r="B13" s="61"/>
      <c r="C13" s="253"/>
      <c r="D13" s="40"/>
      <c r="E13" s="108"/>
      <c r="F13" s="44"/>
      <c r="G13" s="43"/>
      <c r="H13" s="31"/>
      <c r="I13" s="44"/>
      <c r="J13" s="43"/>
      <c r="K13" s="31"/>
      <c r="L13" s="45"/>
      <c r="M13" s="46"/>
      <c r="N13" s="31"/>
      <c r="O13" s="47"/>
      <c r="P13" s="46"/>
      <c r="Q13" s="31"/>
      <c r="R13" s="47"/>
      <c r="S13" s="46"/>
      <c r="T13" s="31"/>
      <c r="U13" s="47"/>
      <c r="V13" s="46"/>
      <c r="W13" s="31"/>
      <c r="X13" s="48"/>
      <c r="Y13" s="49"/>
    </row>
    <row r="14" spans="1:25" ht="13.5">
      <c r="A14" s="37">
        <v>6</v>
      </c>
      <c r="B14" s="61"/>
      <c r="C14" s="253"/>
      <c r="D14" s="40"/>
      <c r="E14" s="108"/>
      <c r="F14" s="44"/>
      <c r="G14" s="43"/>
      <c r="H14" s="31"/>
      <c r="I14" s="44"/>
      <c r="J14" s="43"/>
      <c r="K14" s="31"/>
      <c r="L14" s="45"/>
      <c r="M14" s="46"/>
      <c r="N14" s="31"/>
      <c r="O14" s="47"/>
      <c r="P14" s="46"/>
      <c r="Q14" s="31"/>
      <c r="R14" s="47"/>
      <c r="S14" s="46"/>
      <c r="T14" s="31"/>
      <c r="U14" s="47"/>
      <c r="V14" s="46"/>
      <c r="W14" s="31"/>
      <c r="X14" s="48"/>
      <c r="Y14" s="49"/>
    </row>
    <row r="15" spans="1:25" ht="13.5">
      <c r="A15" s="37">
        <v>7</v>
      </c>
      <c r="B15" s="61"/>
      <c r="C15" s="253"/>
      <c r="D15" s="40"/>
      <c r="E15" s="108"/>
      <c r="F15" s="44"/>
      <c r="G15" s="43"/>
      <c r="H15" s="31"/>
      <c r="I15" s="44"/>
      <c r="J15" s="43"/>
      <c r="K15" s="31"/>
      <c r="L15" s="45"/>
      <c r="M15" s="46"/>
      <c r="N15" s="31"/>
      <c r="O15" s="47"/>
      <c r="P15" s="46"/>
      <c r="Q15" s="31"/>
      <c r="R15" s="47"/>
      <c r="S15" s="46"/>
      <c r="T15" s="31"/>
      <c r="U15" s="47"/>
      <c r="V15" s="46"/>
      <c r="W15" s="31"/>
      <c r="X15" s="48"/>
      <c r="Y15" s="49"/>
    </row>
    <row r="16" spans="1:25" ht="13.5">
      <c r="A16" s="37">
        <v>8</v>
      </c>
      <c r="B16" s="61"/>
      <c r="C16" s="255"/>
      <c r="D16" s="40"/>
      <c r="E16" s="108"/>
      <c r="F16" s="44"/>
      <c r="G16" s="43"/>
      <c r="H16" s="31"/>
      <c r="I16" s="44"/>
      <c r="J16" s="43"/>
      <c r="K16" s="31"/>
      <c r="L16" s="45"/>
      <c r="M16" s="46"/>
      <c r="N16" s="31"/>
      <c r="O16" s="47"/>
      <c r="P16" s="46"/>
      <c r="Q16" s="31"/>
      <c r="R16" s="47"/>
      <c r="S16" s="46"/>
      <c r="T16" s="31"/>
      <c r="U16" s="47"/>
      <c r="V16" s="46"/>
      <c r="W16" s="31"/>
      <c r="X16" s="48"/>
      <c r="Y16" s="49"/>
    </row>
    <row r="17" spans="1:25" ht="13.5">
      <c r="A17" s="37">
        <v>9</v>
      </c>
      <c r="B17" s="61"/>
      <c r="C17" s="253"/>
      <c r="D17" s="40"/>
      <c r="E17" s="108"/>
      <c r="F17" s="44"/>
      <c r="G17" s="43"/>
      <c r="H17" s="31"/>
      <c r="I17" s="44"/>
      <c r="J17" s="43"/>
      <c r="K17" s="31"/>
      <c r="L17" s="45"/>
      <c r="M17" s="46"/>
      <c r="N17" s="31"/>
      <c r="O17" s="47"/>
      <c r="P17" s="46"/>
      <c r="Q17" s="31"/>
      <c r="R17" s="47"/>
      <c r="S17" s="46"/>
      <c r="T17" s="31"/>
      <c r="U17" s="47"/>
      <c r="V17" s="46"/>
      <c r="W17" s="31"/>
      <c r="X17" s="48"/>
      <c r="Y17" s="49"/>
    </row>
    <row r="18" spans="1:25" ht="13.5">
      <c r="A18" s="37">
        <v>10</v>
      </c>
      <c r="B18" s="61"/>
      <c r="C18" s="253"/>
      <c r="D18" s="40"/>
      <c r="E18" s="108"/>
      <c r="F18" s="44"/>
      <c r="G18" s="43"/>
      <c r="H18" s="31"/>
      <c r="I18" s="44"/>
      <c r="J18" s="43"/>
      <c r="K18" s="31"/>
      <c r="L18" s="45"/>
      <c r="M18" s="46"/>
      <c r="N18" s="31"/>
      <c r="O18" s="47"/>
      <c r="P18" s="46"/>
      <c r="Q18" s="31"/>
      <c r="R18" s="47"/>
      <c r="S18" s="46"/>
      <c r="T18" s="31"/>
      <c r="U18" s="47"/>
      <c r="V18" s="46"/>
      <c r="W18" s="31"/>
      <c r="X18" s="48"/>
      <c r="Y18" s="49"/>
    </row>
    <row r="19" spans="1:25" ht="13.5">
      <c r="A19" s="37">
        <v>11</v>
      </c>
      <c r="B19" s="40"/>
      <c r="C19" s="256"/>
      <c r="D19" s="40"/>
      <c r="E19" s="108"/>
      <c r="F19" s="44"/>
      <c r="G19" s="43"/>
      <c r="H19" s="31"/>
      <c r="I19" s="44"/>
      <c r="J19" s="43"/>
      <c r="K19" s="31"/>
      <c r="L19" s="45"/>
      <c r="M19" s="46"/>
      <c r="N19" s="31"/>
      <c r="O19" s="47"/>
      <c r="P19" s="46"/>
      <c r="Q19" s="31"/>
      <c r="R19" s="47"/>
      <c r="S19" s="46"/>
      <c r="T19" s="31"/>
      <c r="U19" s="47"/>
      <c r="V19" s="46"/>
      <c r="W19" s="31"/>
      <c r="X19" s="48"/>
      <c r="Y19" s="49"/>
    </row>
    <row r="20" spans="1:25" ht="13.5">
      <c r="A20" s="37">
        <v>12</v>
      </c>
      <c r="B20" s="61"/>
      <c r="C20" s="253"/>
      <c r="D20" s="40"/>
      <c r="E20" s="108"/>
      <c r="F20" s="64"/>
      <c r="G20" s="63"/>
      <c r="H20" s="31"/>
      <c r="I20" s="64"/>
      <c r="J20" s="63"/>
      <c r="K20" s="31"/>
      <c r="L20" s="45"/>
      <c r="M20" s="46"/>
      <c r="N20" s="31"/>
      <c r="O20" s="47"/>
      <c r="P20" s="46"/>
      <c r="Q20" s="31"/>
      <c r="R20" s="47"/>
      <c r="S20" s="46"/>
      <c r="T20" s="31"/>
      <c r="U20" s="47"/>
      <c r="V20" s="46"/>
      <c r="W20" s="31"/>
      <c r="X20" s="48"/>
      <c r="Y20" s="49"/>
    </row>
    <row r="21" spans="1:25" ht="13.5">
      <c r="A21" s="37">
        <v>13</v>
      </c>
      <c r="B21" s="61"/>
      <c r="C21" s="253"/>
      <c r="D21" s="40"/>
      <c r="E21" s="108"/>
      <c r="F21" s="64"/>
      <c r="G21" s="63"/>
      <c r="H21" s="31"/>
      <c r="I21" s="64"/>
      <c r="J21" s="63"/>
      <c r="K21" s="31"/>
      <c r="L21" s="45"/>
      <c r="M21" s="46"/>
      <c r="N21" s="31"/>
      <c r="O21" s="47"/>
      <c r="P21" s="46"/>
      <c r="Q21" s="31"/>
      <c r="R21" s="47"/>
      <c r="S21" s="46"/>
      <c r="T21" s="31"/>
      <c r="U21" s="47"/>
      <c r="V21" s="46"/>
      <c r="W21" s="31"/>
      <c r="X21" s="48"/>
      <c r="Y21" s="49"/>
    </row>
    <row r="22" spans="1:25" ht="13.5">
      <c r="A22" s="37">
        <v>14</v>
      </c>
      <c r="B22" s="61"/>
      <c r="C22" s="253"/>
      <c r="D22" s="40"/>
      <c r="E22" s="108"/>
      <c r="F22" s="64"/>
      <c r="G22" s="63"/>
      <c r="H22" s="31"/>
      <c r="I22" s="64"/>
      <c r="J22" s="63"/>
      <c r="K22" s="31"/>
      <c r="L22" s="45"/>
      <c r="M22" s="46"/>
      <c r="N22" s="31"/>
      <c r="O22" s="47"/>
      <c r="P22" s="46"/>
      <c r="Q22" s="31"/>
      <c r="R22" s="47"/>
      <c r="S22" s="46"/>
      <c r="T22" s="31"/>
      <c r="U22" s="47"/>
      <c r="V22" s="46"/>
      <c r="W22" s="31"/>
      <c r="X22" s="48"/>
      <c r="Y22" s="49"/>
    </row>
    <row r="23" spans="1:25" ht="13.5">
      <c r="A23" s="37">
        <v>15</v>
      </c>
      <c r="B23" s="61"/>
      <c r="C23" s="253"/>
      <c r="D23" s="40"/>
      <c r="E23" s="108"/>
      <c r="F23" s="64"/>
      <c r="G23" s="63"/>
      <c r="H23" s="31"/>
      <c r="I23" s="64"/>
      <c r="J23" s="63"/>
      <c r="K23" s="31"/>
      <c r="L23" s="45"/>
      <c r="M23" s="46"/>
      <c r="N23" s="31"/>
      <c r="O23" s="47"/>
      <c r="P23" s="46"/>
      <c r="Q23" s="31"/>
      <c r="R23" s="47"/>
      <c r="S23" s="46"/>
      <c r="T23" s="31"/>
      <c r="U23" s="47"/>
      <c r="V23" s="46"/>
      <c r="W23" s="31"/>
      <c r="X23" s="48"/>
      <c r="Y23" s="49"/>
    </row>
    <row r="24" spans="1:25" ht="13.5">
      <c r="A24" s="37">
        <v>16</v>
      </c>
      <c r="B24" s="61"/>
      <c r="C24" s="253"/>
      <c r="D24" s="40"/>
      <c r="E24" s="108"/>
      <c r="F24" s="47"/>
      <c r="G24" s="46"/>
      <c r="H24" s="31"/>
      <c r="I24" s="47"/>
      <c r="J24" s="46"/>
      <c r="K24" s="31"/>
      <c r="L24" s="45"/>
      <c r="M24" s="46"/>
      <c r="N24" s="31"/>
      <c r="O24" s="47"/>
      <c r="P24" s="46"/>
      <c r="Q24" s="31"/>
      <c r="R24" s="47"/>
      <c r="S24" s="46"/>
      <c r="T24" s="31"/>
      <c r="U24" s="47"/>
      <c r="V24" s="46"/>
      <c r="W24" s="31"/>
      <c r="X24" s="48"/>
      <c r="Y24" s="49"/>
    </row>
    <row r="25" spans="1:25" ht="13.5">
      <c r="A25" s="37">
        <v>17</v>
      </c>
      <c r="B25" s="40"/>
      <c r="C25" s="257"/>
      <c r="D25" s="40"/>
      <c r="E25" s="108"/>
      <c r="F25" s="69"/>
      <c r="G25" s="68"/>
      <c r="H25" s="31"/>
      <c r="I25" s="69"/>
      <c r="J25" s="68"/>
      <c r="K25" s="31"/>
      <c r="L25" s="70"/>
      <c r="M25" s="68"/>
      <c r="N25" s="31"/>
      <c r="O25" s="69"/>
      <c r="P25" s="68"/>
      <c r="Q25" s="31"/>
      <c r="R25" s="69"/>
      <c r="S25" s="68"/>
      <c r="T25" s="31"/>
      <c r="U25" s="69"/>
      <c r="V25" s="68"/>
      <c r="W25" s="31"/>
      <c r="X25" s="48"/>
      <c r="Y25" s="49"/>
    </row>
    <row r="26" spans="1:25" ht="13.5">
      <c r="A26" s="71">
        <v>18</v>
      </c>
      <c r="B26" s="61"/>
      <c r="C26" s="253"/>
      <c r="D26" s="40"/>
      <c r="E26" s="108"/>
      <c r="F26" s="78"/>
      <c r="G26" s="76"/>
      <c r="H26" s="77"/>
      <c r="I26" s="78"/>
      <c r="J26" s="76"/>
      <c r="K26" s="77"/>
      <c r="L26" s="69"/>
      <c r="M26" s="68"/>
      <c r="N26" s="77"/>
      <c r="O26" s="69"/>
      <c r="P26" s="68"/>
      <c r="Q26" s="77"/>
      <c r="R26" s="69"/>
      <c r="S26" s="68"/>
      <c r="T26" s="77"/>
      <c r="U26" s="69"/>
      <c r="V26" s="68"/>
      <c r="W26" s="77"/>
      <c r="X26" s="79"/>
      <c r="Y26" s="49"/>
    </row>
    <row r="27" spans="1:25" ht="13.5">
      <c r="A27" s="71">
        <v>19</v>
      </c>
      <c r="B27" s="61"/>
      <c r="C27" s="253"/>
      <c r="D27" s="40"/>
      <c r="E27" s="108"/>
      <c r="F27" s="47"/>
      <c r="G27" s="46"/>
      <c r="H27" s="77"/>
      <c r="I27" s="47"/>
      <c r="J27" s="46"/>
      <c r="K27" s="77"/>
      <c r="L27" s="47"/>
      <c r="M27" s="46"/>
      <c r="N27" s="77"/>
      <c r="O27" s="47"/>
      <c r="P27" s="46"/>
      <c r="Q27" s="77"/>
      <c r="R27" s="47"/>
      <c r="S27" s="46"/>
      <c r="T27" s="77"/>
      <c r="U27" s="47"/>
      <c r="V27" s="46"/>
      <c r="W27" s="77"/>
      <c r="X27" s="79"/>
      <c r="Y27" s="49"/>
    </row>
    <row r="28" spans="1:25" ht="13.5">
      <c r="A28" s="37">
        <v>20</v>
      </c>
      <c r="B28" s="40"/>
      <c r="C28" s="257"/>
      <c r="D28" s="40"/>
      <c r="E28" s="108"/>
      <c r="F28" s="69"/>
      <c r="G28" s="68"/>
      <c r="H28" s="31"/>
      <c r="I28" s="69"/>
      <c r="J28" s="68"/>
      <c r="K28" s="31"/>
      <c r="L28" s="70"/>
      <c r="M28" s="68"/>
      <c r="N28" s="31"/>
      <c r="O28" s="69"/>
      <c r="P28" s="68"/>
      <c r="Q28" s="31"/>
      <c r="R28" s="69"/>
      <c r="S28" s="68"/>
      <c r="T28" s="31"/>
      <c r="U28" s="69"/>
      <c r="V28" s="68"/>
      <c r="W28" s="31"/>
      <c r="X28" s="48"/>
      <c r="Y28" s="49"/>
    </row>
    <row r="29" spans="1:25" ht="13.5">
      <c r="A29" s="81">
        <v>21</v>
      </c>
      <c r="B29" s="230"/>
      <c r="C29" s="258"/>
      <c r="D29" s="84"/>
      <c r="E29" s="122"/>
      <c r="F29" s="259"/>
      <c r="G29" s="87"/>
      <c r="H29" s="88"/>
      <c r="I29" s="89"/>
      <c r="J29" s="87"/>
      <c r="K29" s="88"/>
      <c r="L29" s="90"/>
      <c r="M29" s="91"/>
      <c r="N29" s="88"/>
      <c r="O29" s="92"/>
      <c r="P29" s="91"/>
      <c r="Q29" s="88"/>
      <c r="R29" s="92"/>
      <c r="S29" s="91"/>
      <c r="T29" s="88"/>
      <c r="U29" s="92"/>
      <c r="V29" s="91"/>
      <c r="W29" s="88"/>
      <c r="X29" s="93"/>
      <c r="Y29" s="94"/>
    </row>
    <row r="30" spans="1:25" ht="13.5">
      <c r="A30" s="95"/>
      <c r="B30" s="95"/>
      <c r="C30" s="4"/>
      <c r="D30" s="96"/>
      <c r="E30" s="96"/>
      <c r="F30" s="4"/>
      <c r="G30" s="4"/>
      <c r="H30" s="4"/>
      <c r="I30" s="4"/>
      <c r="J30" s="4"/>
      <c r="K30" s="4"/>
      <c r="L30" s="9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5">
      <c r="A31" s="95"/>
      <c r="B31" s="95"/>
      <c r="C31" s="4"/>
      <c r="D31" s="96"/>
      <c r="E31" s="96"/>
      <c r="F31" s="4"/>
      <c r="G31" s="4"/>
      <c r="H31" s="4"/>
      <c r="I31" s="4"/>
      <c r="J31" s="4"/>
      <c r="K31" s="4"/>
      <c r="L31" s="9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5"/>
      <c r="B32" s="95"/>
      <c r="C32" s="4"/>
      <c r="D32" s="4"/>
      <c r="E32" s="4"/>
      <c r="F32" s="4"/>
      <c r="G32" s="4"/>
      <c r="H32" s="4"/>
      <c r="I32" s="4"/>
      <c r="J32" s="4"/>
      <c r="K32" s="4"/>
      <c r="L32" s="9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>
      <c r="A33" s="95"/>
      <c r="B33" s="95"/>
      <c r="C33" s="4"/>
      <c r="D33" s="4"/>
      <c r="E33" s="4"/>
      <c r="F33" s="4"/>
      <c r="G33" s="4"/>
      <c r="H33" s="4"/>
      <c r="I33" s="4"/>
      <c r="J33" s="4"/>
      <c r="K33" s="4"/>
      <c r="L33" s="9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2.5">
      <c r="A34" s="1" t="s">
        <v>213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2.5">
      <c r="A35" s="2" t="s">
        <v>1</v>
      </c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2.5">
      <c r="A36" s="2" t="s">
        <v>214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2.5">
      <c r="A37" s="5" t="s">
        <v>31</v>
      </c>
      <c r="B37" s="5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2.5">
      <c r="A38" s="8"/>
      <c r="B38" s="8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2.5">
      <c r="A39" s="9" t="s">
        <v>32</v>
      </c>
      <c r="B39" s="8"/>
      <c r="C39" s="8"/>
      <c r="D39" s="3"/>
      <c r="E39" s="3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4"/>
      <c r="Y39" s="4"/>
    </row>
    <row r="40" spans="6:23" ht="13.5">
      <c r="F40" s="12"/>
      <c r="G40" s="13" t="s">
        <v>5</v>
      </c>
      <c r="H40" s="14"/>
      <c r="I40" s="13"/>
      <c r="J40" s="13" t="s">
        <v>6</v>
      </c>
      <c r="K40" s="14"/>
      <c r="L40" s="13"/>
      <c r="M40" s="13" t="s">
        <v>7</v>
      </c>
      <c r="N40" s="14"/>
      <c r="O40" s="13"/>
      <c r="P40" s="13" t="s">
        <v>8</v>
      </c>
      <c r="Q40" s="14"/>
      <c r="R40" s="13"/>
      <c r="S40" s="13" t="s">
        <v>9</v>
      </c>
      <c r="T40" s="14"/>
      <c r="U40" s="13"/>
      <c r="V40" s="13" t="s">
        <v>10</v>
      </c>
      <c r="W40" s="14"/>
    </row>
    <row r="41" spans="1:25" ht="13.5">
      <c r="A41" s="15" t="s">
        <v>11</v>
      </c>
      <c r="B41" s="16" t="s">
        <v>12</v>
      </c>
      <c r="C41" s="16" t="s">
        <v>13</v>
      </c>
      <c r="D41" s="16" t="s">
        <v>14</v>
      </c>
      <c r="E41" s="16" t="s">
        <v>15</v>
      </c>
      <c r="F41" s="18" t="s">
        <v>16</v>
      </c>
      <c r="G41" s="19" t="s">
        <v>17</v>
      </c>
      <c r="H41" s="16" t="s">
        <v>18</v>
      </c>
      <c r="I41" s="20" t="s">
        <v>19</v>
      </c>
      <c r="J41" s="20" t="s">
        <v>20</v>
      </c>
      <c r="K41" s="16" t="s">
        <v>18</v>
      </c>
      <c r="L41" s="21" t="s">
        <v>21</v>
      </c>
      <c r="M41" s="20" t="s">
        <v>22</v>
      </c>
      <c r="N41" s="16" t="s">
        <v>18</v>
      </c>
      <c r="O41" s="20" t="s">
        <v>23</v>
      </c>
      <c r="P41" s="20" t="s">
        <v>24</v>
      </c>
      <c r="Q41" s="16" t="s">
        <v>18</v>
      </c>
      <c r="R41" s="20" t="s">
        <v>25</v>
      </c>
      <c r="S41" s="20" t="s">
        <v>26</v>
      </c>
      <c r="T41" s="16" t="s">
        <v>18</v>
      </c>
      <c r="U41" s="20" t="s">
        <v>27</v>
      </c>
      <c r="V41" s="20" t="s">
        <v>28</v>
      </c>
      <c r="W41" s="16" t="s">
        <v>18</v>
      </c>
      <c r="X41" s="22" t="s">
        <v>29</v>
      </c>
      <c r="Y41" s="23" t="s">
        <v>30</v>
      </c>
    </row>
    <row r="42" spans="1:25" ht="13.5">
      <c r="A42" s="24">
        <v>1</v>
      </c>
      <c r="B42" s="250"/>
      <c r="C42" s="251"/>
      <c r="D42" s="27"/>
      <c r="E42" s="252"/>
      <c r="F42" s="99"/>
      <c r="G42" s="30"/>
      <c r="H42" s="31"/>
      <c r="I42" s="32"/>
      <c r="J42" s="30"/>
      <c r="K42" s="31"/>
      <c r="L42" s="12"/>
      <c r="M42" s="33"/>
      <c r="N42" s="31"/>
      <c r="O42" s="34"/>
      <c r="P42" s="33"/>
      <c r="Q42" s="31"/>
      <c r="R42" s="34"/>
      <c r="S42" s="33"/>
      <c r="T42" s="31"/>
      <c r="U42" s="34"/>
      <c r="V42" s="33"/>
      <c r="W42" s="31"/>
      <c r="X42" s="35"/>
      <c r="Y42" s="36"/>
    </row>
    <row r="43" spans="1:25" ht="13.5">
      <c r="A43" s="37">
        <v>2</v>
      </c>
      <c r="B43" s="61"/>
      <c r="C43" s="253"/>
      <c r="D43" s="40"/>
      <c r="E43" s="108"/>
      <c r="F43" s="180"/>
      <c r="G43" s="43"/>
      <c r="H43" s="31"/>
      <c r="I43" s="44"/>
      <c r="J43" s="43"/>
      <c r="K43" s="31"/>
      <c r="L43" s="45"/>
      <c r="M43" s="46"/>
      <c r="N43" s="31"/>
      <c r="O43" s="47"/>
      <c r="P43" s="46"/>
      <c r="Q43" s="31"/>
      <c r="R43" s="47"/>
      <c r="S43" s="46"/>
      <c r="T43" s="31"/>
      <c r="U43" s="47"/>
      <c r="V43" s="46"/>
      <c r="W43" s="31"/>
      <c r="X43" s="48"/>
      <c r="Y43" s="49"/>
    </row>
    <row r="44" spans="1:25" ht="13.5">
      <c r="A44" s="37">
        <v>3</v>
      </c>
      <c r="B44" s="61"/>
      <c r="C44" s="253"/>
      <c r="D44" s="40"/>
      <c r="E44" s="108"/>
      <c r="F44" s="44"/>
      <c r="G44" s="43"/>
      <c r="H44" s="31"/>
      <c r="I44" s="44"/>
      <c r="J44" s="43"/>
      <c r="K44" s="31"/>
      <c r="L44" s="45"/>
      <c r="M44" s="46"/>
      <c r="N44" s="31"/>
      <c r="O44" s="47"/>
      <c r="P44" s="46"/>
      <c r="Q44" s="31"/>
      <c r="R44" s="47"/>
      <c r="S44" s="46"/>
      <c r="T44" s="31"/>
      <c r="U44" s="47"/>
      <c r="V44" s="46"/>
      <c r="W44" s="31"/>
      <c r="X44" s="48"/>
      <c r="Y44" s="49"/>
    </row>
    <row r="45" spans="1:25" ht="13.5">
      <c r="A45" s="37">
        <v>4</v>
      </c>
      <c r="B45" s="61"/>
      <c r="C45" s="254"/>
      <c r="D45" s="73"/>
      <c r="E45" s="117"/>
      <c r="F45" s="44"/>
      <c r="G45" s="43"/>
      <c r="H45" s="31"/>
      <c r="I45" s="44"/>
      <c r="J45" s="43"/>
      <c r="K45" s="31"/>
      <c r="L45" s="45"/>
      <c r="M45" s="46"/>
      <c r="N45" s="31"/>
      <c r="O45" s="47"/>
      <c r="P45" s="46"/>
      <c r="Q45" s="31"/>
      <c r="R45" s="47"/>
      <c r="S45" s="46"/>
      <c r="T45" s="31"/>
      <c r="U45" s="47"/>
      <c r="V45" s="46"/>
      <c r="W45" s="31"/>
      <c r="X45" s="48"/>
      <c r="Y45" s="49"/>
    </row>
    <row r="46" spans="1:25" ht="13.5">
      <c r="A46" s="37">
        <v>5</v>
      </c>
      <c r="B46" s="61"/>
      <c r="C46" s="253"/>
      <c r="D46" s="40"/>
      <c r="E46" s="108"/>
      <c r="F46" s="44"/>
      <c r="G46" s="43"/>
      <c r="H46" s="31"/>
      <c r="I46" s="44"/>
      <c r="J46" s="43"/>
      <c r="K46" s="31"/>
      <c r="L46" s="45"/>
      <c r="M46" s="46"/>
      <c r="N46" s="31"/>
      <c r="O46" s="47"/>
      <c r="P46" s="46"/>
      <c r="Q46" s="31"/>
      <c r="R46" s="47"/>
      <c r="S46" s="46"/>
      <c r="T46" s="31"/>
      <c r="U46" s="47"/>
      <c r="V46" s="46"/>
      <c r="W46" s="31"/>
      <c r="X46" s="48"/>
      <c r="Y46" s="49"/>
    </row>
    <row r="47" spans="1:25" ht="13.5">
      <c r="A47" s="37">
        <v>6</v>
      </c>
      <c r="B47" s="61"/>
      <c r="C47" s="253"/>
      <c r="D47" s="40"/>
      <c r="E47" s="108"/>
      <c r="F47" s="44"/>
      <c r="G47" s="43"/>
      <c r="H47" s="31"/>
      <c r="I47" s="44"/>
      <c r="J47" s="43"/>
      <c r="K47" s="31"/>
      <c r="L47" s="45"/>
      <c r="M47" s="46"/>
      <c r="N47" s="31"/>
      <c r="O47" s="47"/>
      <c r="P47" s="46"/>
      <c r="Q47" s="31"/>
      <c r="R47" s="47"/>
      <c r="S47" s="46"/>
      <c r="T47" s="31"/>
      <c r="U47" s="47"/>
      <c r="V47" s="46"/>
      <c r="W47" s="31"/>
      <c r="X47" s="48"/>
      <c r="Y47" s="49"/>
    </row>
    <row r="48" spans="1:25" ht="13.5">
      <c r="A48" s="37">
        <v>7</v>
      </c>
      <c r="B48" s="61"/>
      <c r="C48" s="253"/>
      <c r="D48" s="40"/>
      <c r="E48" s="108"/>
      <c r="F48" s="44"/>
      <c r="G48" s="43"/>
      <c r="H48" s="31"/>
      <c r="I48" s="44"/>
      <c r="J48" s="43"/>
      <c r="K48" s="31"/>
      <c r="L48" s="45"/>
      <c r="M48" s="46"/>
      <c r="N48" s="31"/>
      <c r="O48" s="47"/>
      <c r="P48" s="46"/>
      <c r="Q48" s="31"/>
      <c r="R48" s="47"/>
      <c r="S48" s="46"/>
      <c r="T48" s="31"/>
      <c r="U48" s="47"/>
      <c r="V48" s="46"/>
      <c r="W48" s="31"/>
      <c r="X48" s="48"/>
      <c r="Y48" s="49"/>
    </row>
    <row r="49" spans="1:25" ht="13.5">
      <c r="A49" s="37">
        <v>8</v>
      </c>
      <c r="B49" s="61"/>
      <c r="C49" s="255"/>
      <c r="D49" s="40"/>
      <c r="E49" s="108"/>
      <c r="F49" s="44"/>
      <c r="G49" s="43"/>
      <c r="H49" s="31"/>
      <c r="I49" s="44"/>
      <c r="J49" s="43"/>
      <c r="K49" s="31"/>
      <c r="L49" s="45"/>
      <c r="M49" s="46"/>
      <c r="N49" s="31"/>
      <c r="O49" s="47"/>
      <c r="P49" s="46"/>
      <c r="Q49" s="31"/>
      <c r="R49" s="47"/>
      <c r="S49" s="46"/>
      <c r="T49" s="31"/>
      <c r="U49" s="47"/>
      <c r="V49" s="46"/>
      <c r="W49" s="31"/>
      <c r="X49" s="48"/>
      <c r="Y49" s="49"/>
    </row>
    <row r="50" spans="1:25" ht="13.5">
      <c r="A50" s="37">
        <v>9</v>
      </c>
      <c r="B50" s="61"/>
      <c r="C50" s="253"/>
      <c r="D50" s="40"/>
      <c r="E50" s="108"/>
      <c r="F50" s="44"/>
      <c r="G50" s="43"/>
      <c r="H50" s="31"/>
      <c r="I50" s="44"/>
      <c r="J50" s="43"/>
      <c r="K50" s="31"/>
      <c r="L50" s="45"/>
      <c r="M50" s="46"/>
      <c r="N50" s="31"/>
      <c r="O50" s="47"/>
      <c r="P50" s="46"/>
      <c r="Q50" s="31"/>
      <c r="R50" s="47"/>
      <c r="S50" s="46"/>
      <c r="T50" s="31"/>
      <c r="U50" s="47"/>
      <c r="V50" s="46"/>
      <c r="W50" s="31"/>
      <c r="X50" s="48"/>
      <c r="Y50" s="49"/>
    </row>
    <row r="51" spans="1:25" ht="13.5">
      <c r="A51" s="37">
        <v>10</v>
      </c>
      <c r="B51" s="61"/>
      <c r="C51" s="253"/>
      <c r="D51" s="40"/>
      <c r="E51" s="108"/>
      <c r="F51" s="44"/>
      <c r="G51" s="43"/>
      <c r="H51" s="31"/>
      <c r="I51" s="44"/>
      <c r="J51" s="43"/>
      <c r="K51" s="31"/>
      <c r="L51" s="45"/>
      <c r="M51" s="46"/>
      <c r="N51" s="31"/>
      <c r="O51" s="47"/>
      <c r="P51" s="46"/>
      <c r="Q51" s="31"/>
      <c r="R51" s="47"/>
      <c r="S51" s="46"/>
      <c r="T51" s="31"/>
      <c r="U51" s="47"/>
      <c r="V51" s="46"/>
      <c r="W51" s="31"/>
      <c r="X51" s="48"/>
      <c r="Y51" s="49"/>
    </row>
    <row r="52" spans="1:25" ht="13.5">
      <c r="A52" s="37">
        <v>11</v>
      </c>
      <c r="B52" s="40"/>
      <c r="C52" s="256"/>
      <c r="D52" s="40"/>
      <c r="E52" s="108"/>
      <c r="F52" s="44"/>
      <c r="G52" s="43"/>
      <c r="H52" s="31"/>
      <c r="I52" s="44"/>
      <c r="J52" s="43"/>
      <c r="K52" s="31"/>
      <c r="L52" s="45"/>
      <c r="M52" s="46"/>
      <c r="N52" s="31"/>
      <c r="O52" s="47"/>
      <c r="P52" s="46"/>
      <c r="Q52" s="31"/>
      <c r="R52" s="47"/>
      <c r="S52" s="46"/>
      <c r="T52" s="31"/>
      <c r="U52" s="47"/>
      <c r="V52" s="46"/>
      <c r="W52" s="31"/>
      <c r="X52" s="48"/>
      <c r="Y52" s="49"/>
    </row>
    <row r="53" spans="1:25" ht="13.5">
      <c r="A53" s="37">
        <v>12</v>
      </c>
      <c r="B53" s="61"/>
      <c r="C53" s="253"/>
      <c r="D53" s="40"/>
      <c r="E53" s="108"/>
      <c r="F53" s="64"/>
      <c r="G53" s="63"/>
      <c r="H53" s="31"/>
      <c r="I53" s="64"/>
      <c r="J53" s="63"/>
      <c r="K53" s="31"/>
      <c r="L53" s="45"/>
      <c r="M53" s="46"/>
      <c r="N53" s="31"/>
      <c r="O53" s="47"/>
      <c r="P53" s="46"/>
      <c r="Q53" s="31"/>
      <c r="R53" s="47"/>
      <c r="S53" s="46"/>
      <c r="T53" s="31"/>
      <c r="U53" s="47"/>
      <c r="V53" s="46"/>
      <c r="W53" s="31"/>
      <c r="X53" s="48"/>
      <c r="Y53" s="49"/>
    </row>
    <row r="54" spans="1:25" ht="13.5">
      <c r="A54" s="37">
        <v>13</v>
      </c>
      <c r="B54" s="61"/>
      <c r="C54" s="253"/>
      <c r="D54" s="40"/>
      <c r="E54" s="108"/>
      <c r="F54" s="64"/>
      <c r="G54" s="63"/>
      <c r="H54" s="31"/>
      <c r="I54" s="64"/>
      <c r="J54" s="63"/>
      <c r="K54" s="31"/>
      <c r="L54" s="45"/>
      <c r="M54" s="46"/>
      <c r="N54" s="31"/>
      <c r="O54" s="47"/>
      <c r="P54" s="46"/>
      <c r="Q54" s="31"/>
      <c r="R54" s="47"/>
      <c r="S54" s="46"/>
      <c r="T54" s="31"/>
      <c r="U54" s="47"/>
      <c r="V54" s="46"/>
      <c r="W54" s="31"/>
      <c r="X54" s="48"/>
      <c r="Y54" s="49"/>
    </row>
    <row r="55" spans="1:25" ht="13.5">
      <c r="A55" s="37">
        <v>14</v>
      </c>
      <c r="B55" s="61"/>
      <c r="C55" s="253"/>
      <c r="D55" s="40"/>
      <c r="E55" s="108"/>
      <c r="F55" s="64"/>
      <c r="G55" s="63"/>
      <c r="H55" s="31"/>
      <c r="I55" s="64"/>
      <c r="J55" s="63"/>
      <c r="K55" s="31"/>
      <c r="L55" s="45"/>
      <c r="M55" s="46"/>
      <c r="N55" s="31"/>
      <c r="O55" s="47"/>
      <c r="P55" s="46"/>
      <c r="Q55" s="31"/>
      <c r="R55" s="47"/>
      <c r="S55" s="46"/>
      <c r="T55" s="31"/>
      <c r="U55" s="47"/>
      <c r="V55" s="46"/>
      <c r="W55" s="31"/>
      <c r="X55" s="48"/>
      <c r="Y55" s="49"/>
    </row>
    <row r="56" spans="1:25" ht="13.5">
      <c r="A56" s="37">
        <v>15</v>
      </c>
      <c r="B56" s="61"/>
      <c r="C56" s="253"/>
      <c r="D56" s="40"/>
      <c r="E56" s="108"/>
      <c r="F56" s="64"/>
      <c r="G56" s="63"/>
      <c r="H56" s="31"/>
      <c r="I56" s="64"/>
      <c r="J56" s="63"/>
      <c r="K56" s="31"/>
      <c r="L56" s="45"/>
      <c r="M56" s="46"/>
      <c r="N56" s="31"/>
      <c r="O56" s="47"/>
      <c r="P56" s="46"/>
      <c r="Q56" s="31"/>
      <c r="R56" s="47"/>
      <c r="S56" s="46"/>
      <c r="T56" s="31"/>
      <c r="U56" s="47"/>
      <c r="V56" s="46"/>
      <c r="W56" s="31"/>
      <c r="X56" s="48"/>
      <c r="Y56" s="49"/>
    </row>
    <row r="57" spans="1:25" ht="13.5">
      <c r="A57" s="37">
        <v>16</v>
      </c>
      <c r="B57" s="61"/>
      <c r="C57" s="253"/>
      <c r="D57" s="40"/>
      <c r="E57" s="108"/>
      <c r="F57" s="47"/>
      <c r="G57" s="46"/>
      <c r="H57" s="31"/>
      <c r="I57" s="47"/>
      <c r="J57" s="46"/>
      <c r="K57" s="31"/>
      <c r="L57" s="45"/>
      <c r="M57" s="46"/>
      <c r="N57" s="31"/>
      <c r="O57" s="47"/>
      <c r="P57" s="46"/>
      <c r="Q57" s="31"/>
      <c r="R57" s="47"/>
      <c r="S57" s="46"/>
      <c r="T57" s="31"/>
      <c r="U57" s="47"/>
      <c r="V57" s="46"/>
      <c r="W57" s="31"/>
      <c r="X57" s="48"/>
      <c r="Y57" s="49"/>
    </row>
    <row r="58" spans="1:25" ht="13.5">
      <c r="A58" s="37">
        <v>17</v>
      </c>
      <c r="B58" s="40"/>
      <c r="C58" s="257"/>
      <c r="D58" s="40"/>
      <c r="E58" s="108"/>
      <c r="F58" s="69"/>
      <c r="G58" s="68"/>
      <c r="H58" s="31"/>
      <c r="I58" s="69"/>
      <c r="J58" s="68"/>
      <c r="K58" s="31"/>
      <c r="L58" s="70"/>
      <c r="M58" s="68"/>
      <c r="N58" s="31"/>
      <c r="O58" s="69"/>
      <c r="P58" s="68"/>
      <c r="Q58" s="31"/>
      <c r="R58" s="69"/>
      <c r="S58" s="68"/>
      <c r="T58" s="31"/>
      <c r="U58" s="69"/>
      <c r="V58" s="68"/>
      <c r="W58" s="31"/>
      <c r="X58" s="48"/>
      <c r="Y58" s="49"/>
    </row>
    <row r="59" spans="1:25" ht="13.5">
      <c r="A59" s="71">
        <v>18</v>
      </c>
      <c r="B59" s="61"/>
      <c r="C59" s="253"/>
      <c r="D59" s="40"/>
      <c r="E59" s="108"/>
      <c r="F59" s="78"/>
      <c r="G59" s="76"/>
      <c r="H59" s="77"/>
      <c r="I59" s="78"/>
      <c r="J59" s="76"/>
      <c r="K59" s="77"/>
      <c r="L59" s="69"/>
      <c r="M59" s="68"/>
      <c r="N59" s="77"/>
      <c r="O59" s="69"/>
      <c r="P59" s="68"/>
      <c r="Q59" s="77"/>
      <c r="R59" s="69"/>
      <c r="S59" s="68"/>
      <c r="T59" s="77"/>
      <c r="U59" s="69"/>
      <c r="V59" s="68"/>
      <c r="W59" s="77"/>
      <c r="X59" s="79"/>
      <c r="Y59" s="49"/>
    </row>
    <row r="60" spans="1:25" ht="13.5">
      <c r="A60" s="71">
        <v>19</v>
      </c>
      <c r="B60" s="61"/>
      <c r="C60" s="253"/>
      <c r="D60" s="40"/>
      <c r="E60" s="108"/>
      <c r="F60" s="47"/>
      <c r="G60" s="46"/>
      <c r="H60" s="77"/>
      <c r="I60" s="47"/>
      <c r="J60" s="46"/>
      <c r="K60" s="77"/>
      <c r="L60" s="47"/>
      <c r="M60" s="46"/>
      <c r="N60" s="77"/>
      <c r="O60" s="47"/>
      <c r="P60" s="46"/>
      <c r="Q60" s="77"/>
      <c r="R60" s="47"/>
      <c r="S60" s="46"/>
      <c r="T60" s="77"/>
      <c r="U60" s="47"/>
      <c r="V60" s="46"/>
      <c r="W60" s="77"/>
      <c r="X60" s="79"/>
      <c r="Y60" s="49"/>
    </row>
    <row r="61" spans="1:25" ht="13.5">
      <c r="A61" s="37">
        <v>20</v>
      </c>
      <c r="B61" s="40"/>
      <c r="C61" s="257"/>
      <c r="D61" s="40"/>
      <c r="E61" s="108"/>
      <c r="F61" s="69"/>
      <c r="G61" s="68"/>
      <c r="H61" s="31"/>
      <c r="I61" s="69"/>
      <c r="J61" s="68"/>
      <c r="K61" s="31"/>
      <c r="L61" s="70"/>
      <c r="M61" s="68"/>
      <c r="N61" s="31"/>
      <c r="O61" s="69"/>
      <c r="P61" s="68"/>
      <c r="Q61" s="31"/>
      <c r="R61" s="69"/>
      <c r="S61" s="68"/>
      <c r="T61" s="31"/>
      <c r="U61" s="69"/>
      <c r="V61" s="68"/>
      <c r="W61" s="31"/>
      <c r="X61" s="48"/>
      <c r="Y61" s="49"/>
    </row>
    <row r="62" spans="1:25" ht="13.5">
      <c r="A62" s="81">
        <v>21</v>
      </c>
      <c r="B62" s="230"/>
      <c r="C62" s="258"/>
      <c r="D62" s="84"/>
      <c r="E62" s="122"/>
      <c r="F62" s="259"/>
      <c r="G62" s="87"/>
      <c r="H62" s="88"/>
      <c r="I62" s="89"/>
      <c r="J62" s="87"/>
      <c r="K62" s="88"/>
      <c r="L62" s="90"/>
      <c r="M62" s="91"/>
      <c r="N62" s="88"/>
      <c r="O62" s="92"/>
      <c r="P62" s="91"/>
      <c r="Q62" s="88"/>
      <c r="R62" s="92"/>
      <c r="S62" s="91"/>
      <c r="T62" s="88"/>
      <c r="U62" s="92"/>
      <c r="V62" s="91"/>
      <c r="W62" s="88"/>
      <c r="X62" s="93"/>
      <c r="Y62" s="94"/>
    </row>
    <row r="63" spans="1:25" ht="22.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2.5">
      <c r="A64" s="5"/>
      <c r="B64" s="5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2.5">
      <c r="A65" s="1" t="s">
        <v>213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2.5">
      <c r="A66" s="2" t="s">
        <v>1</v>
      </c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2.5">
      <c r="A67" s="2" t="s">
        <v>214</v>
      </c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2.5">
      <c r="A68" s="5" t="s">
        <v>3</v>
      </c>
      <c r="B68" s="5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2.5">
      <c r="A69" s="8"/>
      <c r="B69" s="8"/>
      <c r="C69" s="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2.5">
      <c r="A70" s="9" t="s">
        <v>33</v>
      </c>
      <c r="B70" s="8"/>
      <c r="C70" s="8"/>
      <c r="D70" s="3"/>
      <c r="E70" s="3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4"/>
      <c r="Y70" s="4"/>
    </row>
    <row r="71" spans="6:23" ht="13.5">
      <c r="F71" s="12"/>
      <c r="G71" s="13" t="s">
        <v>5</v>
      </c>
      <c r="H71" s="14"/>
      <c r="I71" s="13"/>
      <c r="J71" s="13" t="s">
        <v>6</v>
      </c>
      <c r="K71" s="14"/>
      <c r="L71" s="13"/>
      <c r="M71" s="13" t="s">
        <v>7</v>
      </c>
      <c r="N71" s="14"/>
      <c r="O71" s="13"/>
      <c r="P71" s="13" t="s">
        <v>8</v>
      </c>
      <c r="Q71" s="14"/>
      <c r="R71" s="13"/>
      <c r="S71" s="13" t="s">
        <v>9</v>
      </c>
      <c r="T71" s="14"/>
      <c r="U71" s="13"/>
      <c r="V71" s="13" t="s">
        <v>10</v>
      </c>
      <c r="W71" s="14"/>
    </row>
    <row r="72" spans="1:25" ht="13.5">
      <c r="A72" s="15" t="s">
        <v>11</v>
      </c>
      <c r="B72" s="16" t="s">
        <v>12</v>
      </c>
      <c r="C72" s="16" t="s">
        <v>13</v>
      </c>
      <c r="D72" s="16" t="s">
        <v>14</v>
      </c>
      <c r="E72" s="16" t="s">
        <v>15</v>
      </c>
      <c r="F72" s="18" t="s">
        <v>16</v>
      </c>
      <c r="G72" s="19" t="s">
        <v>17</v>
      </c>
      <c r="H72" s="16" t="s">
        <v>18</v>
      </c>
      <c r="I72" s="20" t="s">
        <v>19</v>
      </c>
      <c r="J72" s="20" t="s">
        <v>20</v>
      </c>
      <c r="K72" s="16" t="s">
        <v>18</v>
      </c>
      <c r="L72" s="21" t="s">
        <v>21</v>
      </c>
      <c r="M72" s="20" t="s">
        <v>22</v>
      </c>
      <c r="N72" s="16" t="s">
        <v>18</v>
      </c>
      <c r="O72" s="20" t="s">
        <v>23</v>
      </c>
      <c r="P72" s="20" t="s">
        <v>24</v>
      </c>
      <c r="Q72" s="16" t="s">
        <v>18</v>
      </c>
      <c r="R72" s="20" t="s">
        <v>25</v>
      </c>
      <c r="S72" s="20" t="s">
        <v>26</v>
      </c>
      <c r="T72" s="16" t="s">
        <v>18</v>
      </c>
      <c r="U72" s="20" t="s">
        <v>27</v>
      </c>
      <c r="V72" s="20" t="s">
        <v>28</v>
      </c>
      <c r="W72" s="16" t="s">
        <v>18</v>
      </c>
      <c r="X72" s="22" t="s">
        <v>29</v>
      </c>
      <c r="Y72" s="23" t="s">
        <v>30</v>
      </c>
    </row>
    <row r="73" spans="1:25" ht="13.5">
      <c r="A73" s="24">
        <v>1</v>
      </c>
      <c r="B73" s="250"/>
      <c r="C73" s="251"/>
      <c r="D73" s="27"/>
      <c r="E73" s="252"/>
      <c r="F73" s="99"/>
      <c r="G73" s="30"/>
      <c r="H73" s="31"/>
      <c r="I73" s="32"/>
      <c r="J73" s="30"/>
      <c r="K73" s="31"/>
      <c r="L73" s="12"/>
      <c r="M73" s="33"/>
      <c r="N73" s="31"/>
      <c r="O73" s="34"/>
      <c r="P73" s="33"/>
      <c r="Q73" s="31"/>
      <c r="R73" s="34"/>
      <c r="S73" s="33"/>
      <c r="T73" s="31"/>
      <c r="U73" s="34"/>
      <c r="V73" s="33"/>
      <c r="W73" s="31"/>
      <c r="X73" s="35"/>
      <c r="Y73" s="36"/>
    </row>
    <row r="74" spans="1:25" ht="13.5">
      <c r="A74" s="37">
        <v>2</v>
      </c>
      <c r="B74" s="61"/>
      <c r="C74" s="253"/>
      <c r="D74" s="40"/>
      <c r="E74" s="108"/>
      <c r="F74" s="180"/>
      <c r="G74" s="43"/>
      <c r="H74" s="31"/>
      <c r="I74" s="44"/>
      <c r="J74" s="43"/>
      <c r="K74" s="31"/>
      <c r="L74" s="45"/>
      <c r="M74" s="46"/>
      <c r="N74" s="31"/>
      <c r="O74" s="47"/>
      <c r="P74" s="46"/>
      <c r="Q74" s="31"/>
      <c r="R74" s="47"/>
      <c r="S74" s="46"/>
      <c r="T74" s="31"/>
      <c r="U74" s="47"/>
      <c r="V74" s="46"/>
      <c r="W74" s="31"/>
      <c r="X74" s="48"/>
      <c r="Y74" s="49"/>
    </row>
    <row r="75" spans="1:25" ht="13.5">
      <c r="A75" s="37">
        <v>3</v>
      </c>
      <c r="B75" s="61"/>
      <c r="C75" s="253"/>
      <c r="D75" s="40"/>
      <c r="E75" s="108"/>
      <c r="F75" s="44"/>
      <c r="G75" s="43"/>
      <c r="H75" s="31"/>
      <c r="I75" s="44"/>
      <c r="J75" s="43"/>
      <c r="K75" s="31"/>
      <c r="L75" s="45"/>
      <c r="M75" s="46"/>
      <c r="N75" s="31"/>
      <c r="O75" s="47"/>
      <c r="P75" s="46"/>
      <c r="Q75" s="31"/>
      <c r="R75" s="47"/>
      <c r="S75" s="46"/>
      <c r="T75" s="31"/>
      <c r="U75" s="47"/>
      <c r="V75" s="46"/>
      <c r="W75" s="31"/>
      <c r="X75" s="48"/>
      <c r="Y75" s="49"/>
    </row>
    <row r="76" spans="1:25" ht="13.5">
      <c r="A76" s="37">
        <v>4</v>
      </c>
      <c r="B76" s="61"/>
      <c r="C76" s="254"/>
      <c r="D76" s="73"/>
      <c r="E76" s="117"/>
      <c r="F76" s="44"/>
      <c r="G76" s="43"/>
      <c r="H76" s="31"/>
      <c r="I76" s="44"/>
      <c r="J76" s="43"/>
      <c r="K76" s="31"/>
      <c r="L76" s="45"/>
      <c r="M76" s="46"/>
      <c r="N76" s="31"/>
      <c r="O76" s="47"/>
      <c r="P76" s="46"/>
      <c r="Q76" s="31"/>
      <c r="R76" s="47"/>
      <c r="S76" s="46"/>
      <c r="T76" s="31"/>
      <c r="U76" s="47"/>
      <c r="V76" s="46"/>
      <c r="W76" s="31"/>
      <c r="X76" s="48"/>
      <c r="Y76" s="49"/>
    </row>
    <row r="77" spans="1:25" ht="13.5">
      <c r="A77" s="37">
        <v>5</v>
      </c>
      <c r="B77" s="61"/>
      <c r="C77" s="253"/>
      <c r="D77" s="40"/>
      <c r="E77" s="108"/>
      <c r="F77" s="44"/>
      <c r="G77" s="43"/>
      <c r="H77" s="31"/>
      <c r="I77" s="44"/>
      <c r="J77" s="43"/>
      <c r="K77" s="31"/>
      <c r="L77" s="45"/>
      <c r="M77" s="46"/>
      <c r="N77" s="31"/>
      <c r="O77" s="47"/>
      <c r="P77" s="46"/>
      <c r="Q77" s="31"/>
      <c r="R77" s="47"/>
      <c r="S77" s="46"/>
      <c r="T77" s="31"/>
      <c r="U77" s="47"/>
      <c r="V77" s="46"/>
      <c r="W77" s="31"/>
      <c r="X77" s="48"/>
      <c r="Y77" s="49"/>
    </row>
    <row r="78" spans="1:25" ht="13.5">
      <c r="A78" s="37">
        <v>6</v>
      </c>
      <c r="B78" s="61"/>
      <c r="C78" s="253"/>
      <c r="D78" s="40"/>
      <c r="E78" s="108"/>
      <c r="F78" s="44"/>
      <c r="G78" s="43"/>
      <c r="H78" s="31"/>
      <c r="I78" s="44"/>
      <c r="J78" s="43"/>
      <c r="K78" s="31"/>
      <c r="L78" s="45"/>
      <c r="M78" s="46"/>
      <c r="N78" s="31"/>
      <c r="O78" s="47"/>
      <c r="P78" s="46"/>
      <c r="Q78" s="31"/>
      <c r="R78" s="47"/>
      <c r="S78" s="46"/>
      <c r="T78" s="31"/>
      <c r="U78" s="47"/>
      <c r="V78" s="46"/>
      <c r="W78" s="31"/>
      <c r="X78" s="48"/>
      <c r="Y78" s="49"/>
    </row>
    <row r="79" spans="1:25" ht="13.5">
      <c r="A79" s="37">
        <v>7</v>
      </c>
      <c r="B79" s="61"/>
      <c r="C79" s="253"/>
      <c r="D79" s="40"/>
      <c r="E79" s="108"/>
      <c r="F79" s="44"/>
      <c r="G79" s="43"/>
      <c r="H79" s="31"/>
      <c r="I79" s="44"/>
      <c r="J79" s="43"/>
      <c r="K79" s="31"/>
      <c r="L79" s="45"/>
      <c r="M79" s="46"/>
      <c r="N79" s="31"/>
      <c r="O79" s="47"/>
      <c r="P79" s="46"/>
      <c r="Q79" s="31"/>
      <c r="R79" s="47"/>
      <c r="S79" s="46"/>
      <c r="T79" s="31"/>
      <c r="U79" s="47"/>
      <c r="V79" s="46"/>
      <c r="W79" s="31"/>
      <c r="X79" s="48"/>
      <c r="Y79" s="49"/>
    </row>
    <row r="80" spans="1:25" ht="13.5">
      <c r="A80" s="37">
        <v>8</v>
      </c>
      <c r="B80" s="61"/>
      <c r="C80" s="255"/>
      <c r="D80" s="40"/>
      <c r="E80" s="108"/>
      <c r="F80" s="44"/>
      <c r="G80" s="43"/>
      <c r="H80" s="31"/>
      <c r="I80" s="44"/>
      <c r="J80" s="43"/>
      <c r="K80" s="31"/>
      <c r="L80" s="45"/>
      <c r="M80" s="46"/>
      <c r="N80" s="31"/>
      <c r="O80" s="47"/>
      <c r="P80" s="46"/>
      <c r="Q80" s="31"/>
      <c r="R80" s="47"/>
      <c r="S80" s="46"/>
      <c r="T80" s="31"/>
      <c r="U80" s="47"/>
      <c r="V80" s="46"/>
      <c r="W80" s="31"/>
      <c r="X80" s="48"/>
      <c r="Y80" s="49"/>
    </row>
    <row r="81" spans="1:25" ht="13.5">
      <c r="A81" s="37">
        <v>9</v>
      </c>
      <c r="B81" s="61"/>
      <c r="C81" s="253"/>
      <c r="D81" s="40"/>
      <c r="E81" s="108"/>
      <c r="F81" s="44"/>
      <c r="G81" s="43"/>
      <c r="H81" s="31"/>
      <c r="I81" s="44"/>
      <c r="J81" s="43"/>
      <c r="K81" s="31"/>
      <c r="L81" s="45"/>
      <c r="M81" s="46"/>
      <c r="N81" s="31"/>
      <c r="O81" s="47"/>
      <c r="P81" s="46"/>
      <c r="Q81" s="31"/>
      <c r="R81" s="47"/>
      <c r="S81" s="46"/>
      <c r="T81" s="31"/>
      <c r="U81" s="47"/>
      <c r="V81" s="46"/>
      <c r="W81" s="31"/>
      <c r="X81" s="48"/>
      <c r="Y81" s="49"/>
    </row>
    <row r="82" spans="1:25" ht="13.5">
      <c r="A82" s="37">
        <v>10</v>
      </c>
      <c r="B82" s="61"/>
      <c r="C82" s="253"/>
      <c r="D82" s="40"/>
      <c r="E82" s="108"/>
      <c r="F82" s="44"/>
      <c r="G82" s="43"/>
      <c r="H82" s="31"/>
      <c r="I82" s="44"/>
      <c r="J82" s="43"/>
      <c r="K82" s="31"/>
      <c r="L82" s="45"/>
      <c r="M82" s="46"/>
      <c r="N82" s="31"/>
      <c r="O82" s="47"/>
      <c r="P82" s="46"/>
      <c r="Q82" s="31"/>
      <c r="R82" s="47"/>
      <c r="S82" s="46"/>
      <c r="T82" s="31"/>
      <c r="U82" s="47"/>
      <c r="V82" s="46"/>
      <c r="W82" s="31"/>
      <c r="X82" s="48"/>
      <c r="Y82" s="49"/>
    </row>
    <row r="83" spans="1:25" ht="13.5">
      <c r="A83" s="37">
        <v>11</v>
      </c>
      <c r="B83" s="40"/>
      <c r="C83" s="256"/>
      <c r="D83" s="40"/>
      <c r="E83" s="108"/>
      <c r="F83" s="44"/>
      <c r="G83" s="43"/>
      <c r="H83" s="31"/>
      <c r="I83" s="44"/>
      <c r="J83" s="43"/>
      <c r="K83" s="31"/>
      <c r="L83" s="45"/>
      <c r="M83" s="46"/>
      <c r="N83" s="31"/>
      <c r="O83" s="47"/>
      <c r="P83" s="46"/>
      <c r="Q83" s="31"/>
      <c r="R83" s="47"/>
      <c r="S83" s="46"/>
      <c r="T83" s="31"/>
      <c r="U83" s="47"/>
      <c r="V83" s="46"/>
      <c r="W83" s="31"/>
      <c r="X83" s="48"/>
      <c r="Y83" s="49"/>
    </row>
    <row r="84" spans="1:25" ht="13.5">
      <c r="A84" s="37">
        <v>12</v>
      </c>
      <c r="B84" s="61"/>
      <c r="C84" s="253"/>
      <c r="D84" s="40"/>
      <c r="E84" s="108"/>
      <c r="F84" s="64"/>
      <c r="G84" s="63"/>
      <c r="H84" s="31"/>
      <c r="I84" s="64"/>
      <c r="J84" s="63"/>
      <c r="K84" s="31"/>
      <c r="L84" s="45"/>
      <c r="M84" s="46"/>
      <c r="N84" s="31"/>
      <c r="O84" s="47"/>
      <c r="P84" s="46"/>
      <c r="Q84" s="31"/>
      <c r="R84" s="47"/>
      <c r="S84" s="46"/>
      <c r="T84" s="31"/>
      <c r="U84" s="47"/>
      <c r="V84" s="46"/>
      <c r="W84" s="31"/>
      <c r="X84" s="48"/>
      <c r="Y84" s="49"/>
    </row>
    <row r="85" spans="1:25" ht="13.5">
      <c r="A85" s="37">
        <v>13</v>
      </c>
      <c r="B85" s="61"/>
      <c r="C85" s="253"/>
      <c r="D85" s="40"/>
      <c r="E85" s="108"/>
      <c r="F85" s="64"/>
      <c r="G85" s="63"/>
      <c r="H85" s="31"/>
      <c r="I85" s="64"/>
      <c r="J85" s="63"/>
      <c r="K85" s="31"/>
      <c r="L85" s="45"/>
      <c r="M85" s="46"/>
      <c r="N85" s="31"/>
      <c r="O85" s="47"/>
      <c r="P85" s="46"/>
      <c r="Q85" s="31"/>
      <c r="R85" s="47"/>
      <c r="S85" s="46"/>
      <c r="T85" s="31"/>
      <c r="U85" s="47"/>
      <c r="V85" s="46"/>
      <c r="W85" s="31"/>
      <c r="X85" s="48"/>
      <c r="Y85" s="49"/>
    </row>
    <row r="86" spans="1:25" ht="13.5">
      <c r="A86" s="37">
        <v>14</v>
      </c>
      <c r="B86" s="61"/>
      <c r="C86" s="253"/>
      <c r="D86" s="40"/>
      <c r="E86" s="108"/>
      <c r="F86" s="64"/>
      <c r="G86" s="63"/>
      <c r="H86" s="31"/>
      <c r="I86" s="64"/>
      <c r="J86" s="63"/>
      <c r="K86" s="31"/>
      <c r="L86" s="45"/>
      <c r="M86" s="46"/>
      <c r="N86" s="31"/>
      <c r="O86" s="47"/>
      <c r="P86" s="46"/>
      <c r="Q86" s="31"/>
      <c r="R86" s="47"/>
      <c r="S86" s="46"/>
      <c r="T86" s="31"/>
      <c r="U86" s="47"/>
      <c r="V86" s="46"/>
      <c r="W86" s="31"/>
      <c r="X86" s="48"/>
      <c r="Y86" s="49"/>
    </row>
    <row r="87" spans="1:25" ht="13.5">
      <c r="A87" s="37">
        <v>15</v>
      </c>
      <c r="B87" s="61"/>
      <c r="C87" s="253"/>
      <c r="D87" s="40"/>
      <c r="E87" s="108"/>
      <c r="F87" s="64"/>
      <c r="G87" s="63"/>
      <c r="H87" s="31"/>
      <c r="I87" s="64"/>
      <c r="J87" s="63"/>
      <c r="K87" s="31"/>
      <c r="L87" s="45"/>
      <c r="M87" s="46"/>
      <c r="N87" s="31"/>
      <c r="O87" s="47"/>
      <c r="P87" s="46"/>
      <c r="Q87" s="31"/>
      <c r="R87" s="47"/>
      <c r="S87" s="46"/>
      <c r="T87" s="31"/>
      <c r="U87" s="47"/>
      <c r="V87" s="46"/>
      <c r="W87" s="31"/>
      <c r="X87" s="48"/>
      <c r="Y87" s="49"/>
    </row>
    <row r="88" spans="1:25" ht="13.5">
      <c r="A88" s="37">
        <v>16</v>
      </c>
      <c r="B88" s="61"/>
      <c r="C88" s="253"/>
      <c r="D88" s="40"/>
      <c r="E88" s="108"/>
      <c r="F88" s="47"/>
      <c r="G88" s="46"/>
      <c r="H88" s="31"/>
      <c r="I88" s="47"/>
      <c r="J88" s="46"/>
      <c r="K88" s="31"/>
      <c r="L88" s="45"/>
      <c r="M88" s="46"/>
      <c r="N88" s="31"/>
      <c r="O88" s="47"/>
      <c r="P88" s="46"/>
      <c r="Q88" s="31"/>
      <c r="R88" s="47"/>
      <c r="S88" s="46"/>
      <c r="T88" s="31"/>
      <c r="U88" s="47"/>
      <c r="V88" s="46"/>
      <c r="W88" s="31"/>
      <c r="X88" s="48"/>
      <c r="Y88" s="49"/>
    </row>
    <row r="89" spans="1:25" ht="13.5">
      <c r="A89" s="37">
        <v>17</v>
      </c>
      <c r="B89" s="40"/>
      <c r="C89" s="257"/>
      <c r="D89" s="40"/>
      <c r="E89" s="108"/>
      <c r="F89" s="69"/>
      <c r="G89" s="68"/>
      <c r="H89" s="31"/>
      <c r="I89" s="69"/>
      <c r="J89" s="68"/>
      <c r="K89" s="31"/>
      <c r="L89" s="70"/>
      <c r="M89" s="68"/>
      <c r="N89" s="31"/>
      <c r="O89" s="69"/>
      <c r="P89" s="68"/>
      <c r="Q89" s="31"/>
      <c r="R89" s="69"/>
      <c r="S89" s="68"/>
      <c r="T89" s="31"/>
      <c r="U89" s="69"/>
      <c r="V89" s="68"/>
      <c r="W89" s="31"/>
      <c r="X89" s="48"/>
      <c r="Y89" s="49"/>
    </row>
    <row r="90" spans="1:25" ht="13.5">
      <c r="A90" s="71">
        <v>18</v>
      </c>
      <c r="B90" s="61"/>
      <c r="C90" s="253"/>
      <c r="D90" s="40"/>
      <c r="E90" s="108"/>
      <c r="F90" s="78"/>
      <c r="G90" s="76"/>
      <c r="H90" s="77"/>
      <c r="I90" s="78"/>
      <c r="J90" s="76"/>
      <c r="K90" s="77"/>
      <c r="L90" s="69"/>
      <c r="M90" s="68"/>
      <c r="N90" s="77"/>
      <c r="O90" s="69"/>
      <c r="P90" s="68"/>
      <c r="Q90" s="77"/>
      <c r="R90" s="69"/>
      <c r="S90" s="68"/>
      <c r="T90" s="77"/>
      <c r="U90" s="69"/>
      <c r="V90" s="68"/>
      <c r="W90" s="77"/>
      <c r="X90" s="79"/>
      <c r="Y90" s="49"/>
    </row>
    <row r="91" spans="1:25" ht="13.5">
      <c r="A91" s="71">
        <v>19</v>
      </c>
      <c r="B91" s="61"/>
      <c r="C91" s="253"/>
      <c r="D91" s="40"/>
      <c r="E91" s="108"/>
      <c r="F91" s="47"/>
      <c r="G91" s="46"/>
      <c r="H91" s="77"/>
      <c r="I91" s="47"/>
      <c r="J91" s="46"/>
      <c r="K91" s="77"/>
      <c r="L91" s="47"/>
      <c r="M91" s="46"/>
      <c r="N91" s="77"/>
      <c r="O91" s="47"/>
      <c r="P91" s="46"/>
      <c r="Q91" s="77"/>
      <c r="R91" s="47"/>
      <c r="S91" s="46"/>
      <c r="T91" s="77"/>
      <c r="U91" s="47"/>
      <c r="V91" s="46"/>
      <c r="W91" s="77"/>
      <c r="X91" s="79"/>
      <c r="Y91" s="49"/>
    </row>
    <row r="92" spans="1:25" ht="13.5">
      <c r="A92" s="37">
        <v>20</v>
      </c>
      <c r="B92" s="40"/>
      <c r="C92" s="256" t="s">
        <v>76</v>
      </c>
      <c r="D92" s="40" t="s">
        <v>77</v>
      </c>
      <c r="E92" s="108">
        <v>1955</v>
      </c>
      <c r="F92" s="69"/>
      <c r="G92" s="68"/>
      <c r="H92" s="31"/>
      <c r="I92" s="69"/>
      <c r="J92" s="68"/>
      <c r="K92" s="31"/>
      <c r="L92" s="70"/>
      <c r="M92" s="68"/>
      <c r="N92" s="31"/>
      <c r="O92" s="69"/>
      <c r="P92" s="68"/>
      <c r="Q92" s="31"/>
      <c r="R92" s="69"/>
      <c r="S92" s="68"/>
      <c r="T92" s="31"/>
      <c r="U92" s="69"/>
      <c r="V92" s="68"/>
      <c r="W92" s="31"/>
      <c r="X92" s="48"/>
      <c r="Y92" s="49"/>
    </row>
    <row r="93" spans="1:25" ht="13.5">
      <c r="A93" s="81">
        <v>21</v>
      </c>
      <c r="B93" s="230"/>
      <c r="C93" s="258"/>
      <c r="D93" s="84"/>
      <c r="E93" s="122"/>
      <c r="F93" s="259"/>
      <c r="G93" s="87"/>
      <c r="H93" s="88"/>
      <c r="I93" s="89"/>
      <c r="J93" s="87"/>
      <c r="K93" s="88"/>
      <c r="L93" s="90"/>
      <c r="M93" s="91"/>
      <c r="N93" s="88"/>
      <c r="O93" s="92"/>
      <c r="P93" s="91"/>
      <c r="Q93" s="88"/>
      <c r="R93" s="92"/>
      <c r="S93" s="91"/>
      <c r="T93" s="88"/>
      <c r="U93" s="92"/>
      <c r="V93" s="91"/>
      <c r="W93" s="88"/>
      <c r="X93" s="93"/>
      <c r="Y93" s="94"/>
    </row>
    <row r="94" spans="1:25" ht="22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2.5">
      <c r="A96" s="1" t="s">
        <v>213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2.5">
      <c r="A97" s="2" t="s">
        <v>1</v>
      </c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2.5">
      <c r="A98" s="2" t="s">
        <v>214</v>
      </c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2.5">
      <c r="A99" s="5" t="s">
        <v>3</v>
      </c>
      <c r="B99" s="5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2.5">
      <c r="A100" s="8"/>
      <c r="B100" s="8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2.5">
      <c r="A101" s="9" t="s">
        <v>34</v>
      </c>
      <c r="B101" s="8"/>
      <c r="C101" s="8"/>
      <c r="D101" s="3"/>
      <c r="E101" s="3"/>
      <c r="F101" s="10"/>
      <c r="G101" s="10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11"/>
      <c r="W101" s="11"/>
      <c r="X101" s="4"/>
      <c r="Y101" s="4"/>
    </row>
    <row r="102" spans="6:23" ht="13.5">
      <c r="F102" s="12"/>
      <c r="G102" s="13" t="s">
        <v>5</v>
      </c>
      <c r="H102" s="14"/>
      <c r="I102" s="13"/>
      <c r="J102" s="13" t="s">
        <v>6</v>
      </c>
      <c r="K102" s="14"/>
      <c r="L102" s="13"/>
      <c r="M102" s="13" t="s">
        <v>7</v>
      </c>
      <c r="N102" s="14"/>
      <c r="O102" s="13"/>
      <c r="P102" s="13" t="s">
        <v>8</v>
      </c>
      <c r="Q102" s="14"/>
      <c r="R102" s="13"/>
      <c r="S102" s="13" t="s">
        <v>9</v>
      </c>
      <c r="T102" s="14"/>
      <c r="U102" s="13"/>
      <c r="V102" s="13" t="s">
        <v>10</v>
      </c>
      <c r="W102" s="14"/>
    </row>
    <row r="103" spans="1:25" ht="13.5">
      <c r="A103" s="15" t="s">
        <v>11</v>
      </c>
      <c r="B103" s="16" t="s">
        <v>12</v>
      </c>
      <c r="C103" s="16" t="s">
        <v>13</v>
      </c>
      <c r="D103" s="16" t="s">
        <v>14</v>
      </c>
      <c r="E103" s="16" t="s">
        <v>15</v>
      </c>
      <c r="F103" s="18" t="s">
        <v>16</v>
      </c>
      <c r="G103" s="19" t="s">
        <v>17</v>
      </c>
      <c r="H103" s="16" t="s">
        <v>18</v>
      </c>
      <c r="I103" s="20" t="s">
        <v>19</v>
      </c>
      <c r="J103" s="20" t="s">
        <v>20</v>
      </c>
      <c r="K103" s="16" t="s">
        <v>18</v>
      </c>
      <c r="L103" s="21" t="s">
        <v>21</v>
      </c>
      <c r="M103" s="20" t="s">
        <v>22</v>
      </c>
      <c r="N103" s="16" t="s">
        <v>18</v>
      </c>
      <c r="O103" s="20" t="s">
        <v>23</v>
      </c>
      <c r="P103" s="20" t="s">
        <v>24</v>
      </c>
      <c r="Q103" s="16" t="s">
        <v>18</v>
      </c>
      <c r="R103" s="20" t="s">
        <v>25</v>
      </c>
      <c r="S103" s="20" t="s">
        <v>26</v>
      </c>
      <c r="T103" s="16" t="s">
        <v>18</v>
      </c>
      <c r="U103" s="20" t="s">
        <v>27</v>
      </c>
      <c r="V103" s="20" t="s">
        <v>28</v>
      </c>
      <c r="W103" s="16" t="s">
        <v>18</v>
      </c>
      <c r="X103" s="22" t="s">
        <v>29</v>
      </c>
      <c r="Y103" s="23" t="s">
        <v>30</v>
      </c>
    </row>
    <row r="104" spans="1:25" ht="13.5">
      <c r="A104" s="24">
        <v>1</v>
      </c>
      <c r="B104" s="250"/>
      <c r="C104" s="251"/>
      <c r="D104" s="27"/>
      <c r="E104" s="252"/>
      <c r="F104" s="99"/>
      <c r="G104" s="30"/>
      <c r="H104" s="31"/>
      <c r="I104" s="32"/>
      <c r="J104" s="30"/>
      <c r="K104" s="31"/>
      <c r="L104" s="12"/>
      <c r="M104" s="33"/>
      <c r="N104" s="31"/>
      <c r="O104" s="34"/>
      <c r="P104" s="33"/>
      <c r="Q104" s="31"/>
      <c r="R104" s="34"/>
      <c r="S104" s="33"/>
      <c r="T104" s="31"/>
      <c r="U104" s="34"/>
      <c r="V104" s="33"/>
      <c r="W104" s="31"/>
      <c r="X104" s="35"/>
      <c r="Y104" s="36"/>
    </row>
    <row r="105" spans="1:25" ht="13.5">
      <c r="A105" s="37">
        <v>2</v>
      </c>
      <c r="B105" s="61"/>
      <c r="C105" s="253"/>
      <c r="D105" s="40"/>
      <c r="E105" s="108"/>
      <c r="F105" s="180"/>
      <c r="G105" s="43"/>
      <c r="H105" s="31"/>
      <c r="I105" s="44"/>
      <c r="J105" s="43"/>
      <c r="K105" s="31"/>
      <c r="L105" s="45"/>
      <c r="M105" s="46"/>
      <c r="N105" s="31"/>
      <c r="O105" s="47"/>
      <c r="P105" s="46"/>
      <c r="Q105" s="31"/>
      <c r="R105" s="47"/>
      <c r="S105" s="46"/>
      <c r="T105" s="31"/>
      <c r="U105" s="47"/>
      <c r="V105" s="46"/>
      <c r="W105" s="31"/>
      <c r="X105" s="48"/>
      <c r="Y105" s="49"/>
    </row>
    <row r="106" spans="1:25" ht="13.5">
      <c r="A106" s="37">
        <v>3</v>
      </c>
      <c r="B106" s="61"/>
      <c r="C106" s="253"/>
      <c r="D106" s="40"/>
      <c r="E106" s="108"/>
      <c r="F106" s="44"/>
      <c r="G106" s="43"/>
      <c r="H106" s="31"/>
      <c r="I106" s="44"/>
      <c r="J106" s="43"/>
      <c r="K106" s="31"/>
      <c r="L106" s="45"/>
      <c r="M106" s="46"/>
      <c r="N106" s="31"/>
      <c r="O106" s="47"/>
      <c r="P106" s="46"/>
      <c r="Q106" s="31"/>
      <c r="R106" s="47"/>
      <c r="S106" s="46"/>
      <c r="T106" s="31"/>
      <c r="U106" s="47"/>
      <c r="V106" s="46"/>
      <c r="W106" s="31"/>
      <c r="X106" s="48"/>
      <c r="Y106" s="49"/>
    </row>
    <row r="107" spans="1:25" ht="13.5">
      <c r="A107" s="37">
        <v>4</v>
      </c>
      <c r="B107" s="61"/>
      <c r="C107" s="254"/>
      <c r="D107" s="73"/>
      <c r="E107" s="117"/>
      <c r="F107" s="44"/>
      <c r="G107" s="43"/>
      <c r="H107" s="31"/>
      <c r="I107" s="44"/>
      <c r="J107" s="43"/>
      <c r="K107" s="31"/>
      <c r="L107" s="45"/>
      <c r="M107" s="46"/>
      <c r="N107" s="31"/>
      <c r="O107" s="47"/>
      <c r="P107" s="46"/>
      <c r="Q107" s="31"/>
      <c r="R107" s="47"/>
      <c r="S107" s="46"/>
      <c r="T107" s="31"/>
      <c r="U107" s="47"/>
      <c r="V107" s="46"/>
      <c r="W107" s="31"/>
      <c r="X107" s="48"/>
      <c r="Y107" s="49"/>
    </row>
    <row r="108" spans="1:25" ht="13.5">
      <c r="A108" s="37">
        <v>5</v>
      </c>
      <c r="B108" s="61"/>
      <c r="C108" s="253"/>
      <c r="D108" s="40"/>
      <c r="E108" s="108"/>
      <c r="F108" s="44"/>
      <c r="G108" s="43"/>
      <c r="H108" s="31"/>
      <c r="I108" s="44"/>
      <c r="J108" s="43"/>
      <c r="K108" s="31"/>
      <c r="L108" s="45"/>
      <c r="M108" s="46"/>
      <c r="N108" s="31"/>
      <c r="O108" s="47"/>
      <c r="P108" s="46"/>
      <c r="Q108" s="31"/>
      <c r="R108" s="47"/>
      <c r="S108" s="46"/>
      <c r="T108" s="31"/>
      <c r="U108" s="47"/>
      <c r="V108" s="46"/>
      <c r="W108" s="31"/>
      <c r="X108" s="48"/>
      <c r="Y108" s="49"/>
    </row>
    <row r="109" spans="1:25" ht="13.5">
      <c r="A109" s="37">
        <v>6</v>
      </c>
      <c r="B109" s="61"/>
      <c r="C109" s="253"/>
      <c r="D109" s="40"/>
      <c r="E109" s="108"/>
      <c r="F109" s="44"/>
      <c r="G109" s="43"/>
      <c r="H109" s="31"/>
      <c r="I109" s="44"/>
      <c r="J109" s="43"/>
      <c r="K109" s="31"/>
      <c r="L109" s="45"/>
      <c r="M109" s="46"/>
      <c r="N109" s="31"/>
      <c r="O109" s="47"/>
      <c r="P109" s="46"/>
      <c r="Q109" s="31"/>
      <c r="R109" s="47"/>
      <c r="S109" s="46"/>
      <c r="T109" s="31"/>
      <c r="U109" s="47"/>
      <c r="V109" s="46"/>
      <c r="W109" s="31"/>
      <c r="X109" s="48"/>
      <c r="Y109" s="49"/>
    </row>
    <row r="110" spans="1:25" ht="13.5">
      <c r="A110" s="37">
        <v>7</v>
      </c>
      <c r="B110" s="61"/>
      <c r="C110" s="253"/>
      <c r="D110" s="40"/>
      <c r="E110" s="108"/>
      <c r="F110" s="44"/>
      <c r="G110" s="43"/>
      <c r="H110" s="31"/>
      <c r="I110" s="44"/>
      <c r="J110" s="43"/>
      <c r="K110" s="31"/>
      <c r="L110" s="45"/>
      <c r="M110" s="46"/>
      <c r="N110" s="31"/>
      <c r="O110" s="47"/>
      <c r="P110" s="46"/>
      <c r="Q110" s="31"/>
      <c r="R110" s="47"/>
      <c r="S110" s="46"/>
      <c r="T110" s="31"/>
      <c r="U110" s="47"/>
      <c r="V110" s="46"/>
      <c r="W110" s="31"/>
      <c r="X110" s="48"/>
      <c r="Y110" s="49"/>
    </row>
    <row r="111" spans="1:25" ht="13.5">
      <c r="A111" s="37">
        <v>8</v>
      </c>
      <c r="B111" s="61"/>
      <c r="C111" s="255"/>
      <c r="D111" s="40"/>
      <c r="E111" s="108"/>
      <c r="F111" s="44"/>
      <c r="G111" s="43"/>
      <c r="H111" s="31"/>
      <c r="I111" s="44"/>
      <c r="J111" s="43"/>
      <c r="K111" s="31"/>
      <c r="L111" s="45"/>
      <c r="M111" s="46"/>
      <c r="N111" s="31"/>
      <c r="O111" s="47"/>
      <c r="P111" s="46"/>
      <c r="Q111" s="31"/>
      <c r="R111" s="47"/>
      <c r="S111" s="46"/>
      <c r="T111" s="31"/>
      <c r="U111" s="47"/>
      <c r="V111" s="46"/>
      <c r="W111" s="31"/>
      <c r="X111" s="48"/>
      <c r="Y111" s="49"/>
    </row>
    <row r="112" spans="1:25" ht="13.5">
      <c r="A112" s="37">
        <v>9</v>
      </c>
      <c r="B112" s="61"/>
      <c r="C112" s="253"/>
      <c r="D112" s="40"/>
      <c r="E112" s="108"/>
      <c r="F112" s="44"/>
      <c r="G112" s="43"/>
      <c r="H112" s="31"/>
      <c r="I112" s="44"/>
      <c r="J112" s="43"/>
      <c r="K112" s="31"/>
      <c r="L112" s="45"/>
      <c r="M112" s="46"/>
      <c r="N112" s="31"/>
      <c r="O112" s="47"/>
      <c r="P112" s="46"/>
      <c r="Q112" s="31"/>
      <c r="R112" s="47"/>
      <c r="S112" s="46"/>
      <c r="T112" s="31"/>
      <c r="U112" s="47"/>
      <c r="V112" s="46"/>
      <c r="W112" s="31"/>
      <c r="X112" s="48"/>
      <c r="Y112" s="49"/>
    </row>
    <row r="113" spans="1:25" ht="13.5">
      <c r="A113" s="37">
        <v>10</v>
      </c>
      <c r="B113" s="61"/>
      <c r="C113" s="253"/>
      <c r="D113" s="40"/>
      <c r="E113" s="108"/>
      <c r="F113" s="44"/>
      <c r="G113" s="43"/>
      <c r="H113" s="31"/>
      <c r="I113" s="44"/>
      <c r="J113" s="43"/>
      <c r="K113" s="31"/>
      <c r="L113" s="45"/>
      <c r="M113" s="46"/>
      <c r="N113" s="31"/>
      <c r="O113" s="47"/>
      <c r="P113" s="46"/>
      <c r="Q113" s="31"/>
      <c r="R113" s="47"/>
      <c r="S113" s="46"/>
      <c r="T113" s="31"/>
      <c r="U113" s="47"/>
      <c r="V113" s="46"/>
      <c r="W113" s="31"/>
      <c r="X113" s="48"/>
      <c r="Y113" s="49"/>
    </row>
    <row r="114" spans="1:25" ht="13.5">
      <c r="A114" s="37">
        <v>11</v>
      </c>
      <c r="B114" s="40"/>
      <c r="C114" s="256"/>
      <c r="D114" s="40"/>
      <c r="E114" s="108"/>
      <c r="F114" s="44"/>
      <c r="G114" s="43"/>
      <c r="H114" s="31"/>
      <c r="I114" s="44"/>
      <c r="J114" s="43"/>
      <c r="K114" s="31"/>
      <c r="L114" s="45"/>
      <c r="M114" s="46"/>
      <c r="N114" s="31"/>
      <c r="O114" s="47"/>
      <c r="P114" s="46"/>
      <c r="Q114" s="31"/>
      <c r="R114" s="47"/>
      <c r="S114" s="46"/>
      <c r="T114" s="31"/>
      <c r="U114" s="47"/>
      <c r="V114" s="46"/>
      <c r="W114" s="31"/>
      <c r="X114" s="48"/>
      <c r="Y114" s="49"/>
    </row>
    <row r="115" spans="1:25" ht="13.5">
      <c r="A115" s="37">
        <v>12</v>
      </c>
      <c r="B115" s="61"/>
      <c r="C115" s="253"/>
      <c r="D115" s="40"/>
      <c r="E115" s="108"/>
      <c r="F115" s="64"/>
      <c r="G115" s="63"/>
      <c r="H115" s="31"/>
      <c r="I115" s="64"/>
      <c r="J115" s="63"/>
      <c r="K115" s="31"/>
      <c r="L115" s="45"/>
      <c r="M115" s="46"/>
      <c r="N115" s="31"/>
      <c r="O115" s="47"/>
      <c r="P115" s="46"/>
      <c r="Q115" s="31"/>
      <c r="R115" s="47"/>
      <c r="S115" s="46"/>
      <c r="T115" s="31"/>
      <c r="U115" s="47"/>
      <c r="V115" s="46"/>
      <c r="W115" s="31"/>
      <c r="X115" s="48"/>
      <c r="Y115" s="49"/>
    </row>
    <row r="116" spans="1:25" ht="13.5">
      <c r="A116" s="37">
        <v>13</v>
      </c>
      <c r="B116" s="61"/>
      <c r="C116" s="253"/>
      <c r="D116" s="40"/>
      <c r="E116" s="108"/>
      <c r="F116" s="64"/>
      <c r="G116" s="63"/>
      <c r="H116" s="31"/>
      <c r="I116" s="64"/>
      <c r="J116" s="63"/>
      <c r="K116" s="31"/>
      <c r="L116" s="45"/>
      <c r="M116" s="46"/>
      <c r="N116" s="31"/>
      <c r="O116" s="47"/>
      <c r="P116" s="46"/>
      <c r="Q116" s="31"/>
      <c r="R116" s="47"/>
      <c r="S116" s="46"/>
      <c r="T116" s="31"/>
      <c r="U116" s="47"/>
      <c r="V116" s="46"/>
      <c r="W116" s="31"/>
      <c r="X116" s="48"/>
      <c r="Y116" s="49"/>
    </row>
    <row r="117" spans="1:25" ht="13.5">
      <c r="A117" s="37">
        <v>14</v>
      </c>
      <c r="B117" s="61"/>
      <c r="C117" s="253"/>
      <c r="D117" s="40"/>
      <c r="E117" s="108"/>
      <c r="F117" s="64"/>
      <c r="G117" s="63"/>
      <c r="H117" s="31"/>
      <c r="I117" s="64"/>
      <c r="J117" s="63"/>
      <c r="K117" s="31"/>
      <c r="L117" s="45"/>
      <c r="M117" s="46"/>
      <c r="N117" s="31"/>
      <c r="O117" s="47"/>
      <c r="P117" s="46"/>
      <c r="Q117" s="31"/>
      <c r="R117" s="47"/>
      <c r="S117" s="46"/>
      <c r="T117" s="31"/>
      <c r="U117" s="47"/>
      <c r="V117" s="46"/>
      <c r="W117" s="31"/>
      <c r="X117" s="48"/>
      <c r="Y117" s="49"/>
    </row>
    <row r="118" spans="1:25" ht="13.5">
      <c r="A118" s="37">
        <v>15</v>
      </c>
      <c r="B118" s="61"/>
      <c r="C118" s="253"/>
      <c r="D118" s="40"/>
      <c r="E118" s="108"/>
      <c r="F118" s="64"/>
      <c r="G118" s="63"/>
      <c r="H118" s="31"/>
      <c r="I118" s="64"/>
      <c r="J118" s="63"/>
      <c r="K118" s="31"/>
      <c r="L118" s="45"/>
      <c r="M118" s="46"/>
      <c r="N118" s="31"/>
      <c r="O118" s="47"/>
      <c r="P118" s="46"/>
      <c r="Q118" s="31"/>
      <c r="R118" s="47"/>
      <c r="S118" s="46"/>
      <c r="T118" s="31"/>
      <c r="U118" s="47"/>
      <c r="V118" s="46"/>
      <c r="W118" s="31"/>
      <c r="X118" s="48"/>
      <c r="Y118" s="49"/>
    </row>
    <row r="119" spans="1:25" ht="13.5">
      <c r="A119" s="37">
        <v>16</v>
      </c>
      <c r="B119" s="61"/>
      <c r="C119" s="253"/>
      <c r="D119" s="40"/>
      <c r="E119" s="108"/>
      <c r="F119" s="47"/>
      <c r="G119" s="46"/>
      <c r="H119" s="31"/>
      <c r="I119" s="47"/>
      <c r="J119" s="46"/>
      <c r="K119" s="31"/>
      <c r="L119" s="45"/>
      <c r="M119" s="46"/>
      <c r="N119" s="31"/>
      <c r="O119" s="47"/>
      <c r="P119" s="46"/>
      <c r="Q119" s="31"/>
      <c r="R119" s="47"/>
      <c r="S119" s="46"/>
      <c r="T119" s="31"/>
      <c r="U119" s="47"/>
      <c r="V119" s="46"/>
      <c r="W119" s="31"/>
      <c r="X119" s="48"/>
      <c r="Y119" s="49"/>
    </row>
    <row r="120" spans="1:25" ht="13.5">
      <c r="A120" s="37">
        <v>17</v>
      </c>
      <c r="B120" s="40"/>
      <c r="C120" s="257"/>
      <c r="D120" s="40"/>
      <c r="E120" s="108"/>
      <c r="F120" s="69"/>
      <c r="G120" s="68"/>
      <c r="H120" s="31"/>
      <c r="I120" s="69"/>
      <c r="J120" s="68"/>
      <c r="K120" s="31"/>
      <c r="L120" s="70"/>
      <c r="M120" s="68"/>
      <c r="N120" s="31"/>
      <c r="O120" s="69"/>
      <c r="P120" s="68"/>
      <c r="Q120" s="31"/>
      <c r="R120" s="69"/>
      <c r="S120" s="68"/>
      <c r="T120" s="31"/>
      <c r="U120" s="69"/>
      <c r="V120" s="68"/>
      <c r="W120" s="31"/>
      <c r="X120" s="48"/>
      <c r="Y120" s="49"/>
    </row>
    <row r="121" spans="1:25" ht="13.5">
      <c r="A121" s="71">
        <v>18</v>
      </c>
      <c r="B121" s="61"/>
      <c r="C121" s="253"/>
      <c r="D121" s="40"/>
      <c r="E121" s="108"/>
      <c r="F121" s="78"/>
      <c r="G121" s="76"/>
      <c r="H121" s="77"/>
      <c r="I121" s="78"/>
      <c r="J121" s="76"/>
      <c r="K121" s="77"/>
      <c r="L121" s="69"/>
      <c r="M121" s="68"/>
      <c r="N121" s="77"/>
      <c r="O121" s="69"/>
      <c r="P121" s="68"/>
      <c r="Q121" s="77"/>
      <c r="R121" s="69"/>
      <c r="S121" s="68"/>
      <c r="T121" s="77"/>
      <c r="U121" s="69"/>
      <c r="V121" s="68"/>
      <c r="W121" s="77"/>
      <c r="X121" s="79"/>
      <c r="Y121" s="49"/>
    </row>
    <row r="122" spans="1:25" ht="13.5">
      <c r="A122" s="71">
        <v>19</v>
      </c>
      <c r="B122" s="61"/>
      <c r="C122" s="253"/>
      <c r="D122" s="40"/>
      <c r="E122" s="108"/>
      <c r="F122" s="47"/>
      <c r="G122" s="46"/>
      <c r="H122" s="77"/>
      <c r="I122" s="47"/>
      <c r="J122" s="46"/>
      <c r="K122" s="77"/>
      <c r="L122" s="47"/>
      <c r="M122" s="46"/>
      <c r="N122" s="77"/>
      <c r="O122" s="47"/>
      <c r="P122" s="46"/>
      <c r="Q122" s="77"/>
      <c r="R122" s="47"/>
      <c r="S122" s="46"/>
      <c r="T122" s="77"/>
      <c r="U122" s="47"/>
      <c r="V122" s="46"/>
      <c r="W122" s="77"/>
      <c r="X122" s="79"/>
      <c r="Y122" s="49"/>
    </row>
    <row r="123" spans="1:25" ht="13.5">
      <c r="A123" s="37">
        <v>20</v>
      </c>
      <c r="B123" s="40"/>
      <c r="C123" s="257"/>
      <c r="D123" s="40"/>
      <c r="E123" s="108"/>
      <c r="F123" s="69"/>
      <c r="G123" s="68"/>
      <c r="H123" s="31"/>
      <c r="I123" s="69"/>
      <c r="J123" s="68"/>
      <c r="K123" s="31"/>
      <c r="L123" s="70"/>
      <c r="M123" s="68"/>
      <c r="N123" s="31"/>
      <c r="O123" s="69"/>
      <c r="P123" s="68"/>
      <c r="Q123" s="31"/>
      <c r="R123" s="69"/>
      <c r="S123" s="68"/>
      <c r="T123" s="31"/>
      <c r="U123" s="69"/>
      <c r="V123" s="68"/>
      <c r="W123" s="31"/>
      <c r="X123" s="48"/>
      <c r="Y123" s="49"/>
    </row>
    <row r="124" spans="1:25" ht="13.5">
      <c r="A124" s="81">
        <v>21</v>
      </c>
      <c r="B124" s="230"/>
      <c r="C124" s="258"/>
      <c r="D124" s="84"/>
      <c r="E124" s="122"/>
      <c r="F124" s="259"/>
      <c r="G124" s="87"/>
      <c r="H124" s="88"/>
      <c r="I124" s="89"/>
      <c r="J124" s="87"/>
      <c r="K124" s="88"/>
      <c r="L124" s="90"/>
      <c r="M124" s="91"/>
      <c r="N124" s="88"/>
      <c r="O124" s="92"/>
      <c r="P124" s="91"/>
      <c r="Q124" s="88"/>
      <c r="R124" s="92"/>
      <c r="S124" s="91"/>
      <c r="T124" s="88"/>
      <c r="U124" s="92"/>
      <c r="V124" s="91"/>
      <c r="W124" s="88"/>
      <c r="X124" s="93"/>
      <c r="Y124" s="94"/>
    </row>
  </sheetData>
  <sheetProtection selectLockedCells="1" selectUnlockedCells="1"/>
  <mergeCells count="14">
    <mergeCell ref="A1:Y1"/>
    <mergeCell ref="A2:C2"/>
    <mergeCell ref="A3:C3"/>
    <mergeCell ref="A34:Y34"/>
    <mergeCell ref="A35:C35"/>
    <mergeCell ref="A36:C36"/>
    <mergeCell ref="A63:C63"/>
    <mergeCell ref="A65:Y65"/>
    <mergeCell ref="A66:C66"/>
    <mergeCell ref="A67:C67"/>
    <mergeCell ref="A94:Y94"/>
    <mergeCell ref="A96:Y96"/>
    <mergeCell ref="A97:C97"/>
    <mergeCell ref="A98:C9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82">
      <selection activeCell="C92" sqref="C92"/>
    </sheetView>
  </sheetViews>
  <sheetFormatPr defaultColWidth="4.57421875" defaultRowHeight="15"/>
  <cols>
    <col min="1" max="1" width="4.57421875" style="0" customWidth="1"/>
    <col min="2" max="2" width="10.7109375" style="0" customWidth="1"/>
    <col min="3" max="3" width="27.00390625" style="0" customWidth="1"/>
    <col min="4" max="4" width="22.00390625" style="0" customWidth="1"/>
    <col min="5" max="5" width="5.00390625" style="0" customWidth="1"/>
    <col min="6" max="23" width="3.7109375" style="0" customWidth="1"/>
    <col min="24" max="24" width="4.421875" style="0" customWidth="1"/>
    <col min="25" max="16384" width="3.7109375" style="0" customWidth="1"/>
  </cols>
  <sheetData>
    <row r="1" spans="1:25" ht="22.5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 t="s">
        <v>216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5" t="s">
        <v>3</v>
      </c>
      <c r="B4" s="5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2.5">
      <c r="A5" s="8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2.5">
      <c r="A6" s="9" t="s">
        <v>4</v>
      </c>
      <c r="B6" s="8"/>
      <c r="C6" s="8"/>
      <c r="D6" s="3"/>
      <c r="E6" s="3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4"/>
      <c r="Y6" s="4"/>
    </row>
    <row r="7" spans="6:23" ht="13.5">
      <c r="F7" s="12"/>
      <c r="G7" s="13" t="s">
        <v>5</v>
      </c>
      <c r="H7" s="14"/>
      <c r="I7" s="13"/>
      <c r="J7" s="13" t="s">
        <v>6</v>
      </c>
      <c r="K7" s="14"/>
      <c r="L7" s="13"/>
      <c r="M7" s="13" t="s">
        <v>7</v>
      </c>
      <c r="N7" s="14"/>
      <c r="O7" s="13"/>
      <c r="P7" s="13" t="s">
        <v>8</v>
      </c>
      <c r="Q7" s="14"/>
      <c r="R7" s="13"/>
      <c r="S7" s="13" t="s">
        <v>9</v>
      </c>
      <c r="T7" s="14"/>
      <c r="U7" s="13"/>
      <c r="V7" s="13" t="s">
        <v>10</v>
      </c>
      <c r="W7" s="14"/>
    </row>
    <row r="8" spans="1:25" ht="13.5">
      <c r="A8" s="15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8" t="s">
        <v>16</v>
      </c>
      <c r="G8" s="19" t="s">
        <v>17</v>
      </c>
      <c r="H8" s="16" t="s">
        <v>18</v>
      </c>
      <c r="I8" s="20" t="s">
        <v>19</v>
      </c>
      <c r="J8" s="20" t="s">
        <v>20</v>
      </c>
      <c r="K8" s="16" t="s">
        <v>18</v>
      </c>
      <c r="L8" s="21" t="s">
        <v>21</v>
      </c>
      <c r="M8" s="20" t="s">
        <v>22</v>
      </c>
      <c r="N8" s="16" t="s">
        <v>18</v>
      </c>
      <c r="O8" s="20" t="s">
        <v>23</v>
      </c>
      <c r="P8" s="20" t="s">
        <v>24</v>
      </c>
      <c r="Q8" s="16" t="s">
        <v>18</v>
      </c>
      <c r="R8" s="20" t="s">
        <v>25</v>
      </c>
      <c r="S8" s="20" t="s">
        <v>26</v>
      </c>
      <c r="T8" s="16" t="s">
        <v>18</v>
      </c>
      <c r="U8" s="20" t="s">
        <v>27</v>
      </c>
      <c r="V8" s="20" t="s">
        <v>28</v>
      </c>
      <c r="W8" s="16" t="s">
        <v>18</v>
      </c>
      <c r="X8" s="22" t="s">
        <v>29</v>
      </c>
      <c r="Y8" s="23" t="s">
        <v>30</v>
      </c>
    </row>
    <row r="9" spans="1:25" ht="13.5">
      <c r="A9" s="24">
        <v>1</v>
      </c>
      <c r="B9" s="250"/>
      <c r="C9" s="251"/>
      <c r="D9" s="27"/>
      <c r="E9" s="252"/>
      <c r="F9" s="99"/>
      <c r="G9" s="30"/>
      <c r="H9" s="31"/>
      <c r="I9" s="32"/>
      <c r="J9" s="30"/>
      <c r="K9" s="31"/>
      <c r="L9" s="12"/>
      <c r="M9" s="33"/>
      <c r="N9" s="31"/>
      <c r="O9" s="34"/>
      <c r="P9" s="33"/>
      <c r="Q9" s="31"/>
      <c r="R9" s="34"/>
      <c r="S9" s="33"/>
      <c r="T9" s="31"/>
      <c r="U9" s="34"/>
      <c r="V9" s="33"/>
      <c r="W9" s="31"/>
      <c r="X9" s="35"/>
      <c r="Y9" s="36"/>
    </row>
    <row r="10" spans="1:25" ht="13.5">
      <c r="A10" s="37">
        <v>2</v>
      </c>
      <c r="B10" s="61"/>
      <c r="C10" s="253"/>
      <c r="D10" s="40"/>
      <c r="E10" s="108"/>
      <c r="F10" s="180"/>
      <c r="G10" s="43"/>
      <c r="H10" s="31"/>
      <c r="I10" s="44"/>
      <c r="J10" s="43"/>
      <c r="K10" s="31"/>
      <c r="L10" s="45"/>
      <c r="M10" s="46"/>
      <c r="N10" s="31"/>
      <c r="O10" s="47"/>
      <c r="P10" s="46"/>
      <c r="Q10" s="31"/>
      <c r="R10" s="47"/>
      <c r="S10" s="46"/>
      <c r="T10" s="31"/>
      <c r="U10" s="47"/>
      <c r="V10" s="46"/>
      <c r="W10" s="31"/>
      <c r="X10" s="48"/>
      <c r="Y10" s="49"/>
    </row>
    <row r="11" spans="1:25" ht="13.5">
      <c r="A11" s="37">
        <v>3</v>
      </c>
      <c r="B11" s="61"/>
      <c r="C11" s="253"/>
      <c r="D11" s="40"/>
      <c r="E11" s="108"/>
      <c r="F11" s="44"/>
      <c r="G11" s="43"/>
      <c r="H11" s="31"/>
      <c r="I11" s="44"/>
      <c r="J11" s="43"/>
      <c r="K11" s="31"/>
      <c r="L11" s="45"/>
      <c r="M11" s="46"/>
      <c r="N11" s="31"/>
      <c r="O11" s="47"/>
      <c r="P11" s="46"/>
      <c r="Q11" s="31"/>
      <c r="R11" s="47"/>
      <c r="S11" s="46"/>
      <c r="T11" s="31"/>
      <c r="U11" s="47"/>
      <c r="V11" s="46"/>
      <c r="W11" s="31"/>
      <c r="X11" s="48"/>
      <c r="Y11" s="49"/>
    </row>
    <row r="12" spans="1:25" ht="13.5">
      <c r="A12" s="37">
        <v>4</v>
      </c>
      <c r="B12" s="61"/>
      <c r="C12" s="254"/>
      <c r="D12" s="73"/>
      <c r="E12" s="117"/>
      <c r="F12" s="44"/>
      <c r="G12" s="43"/>
      <c r="H12" s="31"/>
      <c r="I12" s="44"/>
      <c r="J12" s="43"/>
      <c r="K12" s="31"/>
      <c r="L12" s="45"/>
      <c r="M12" s="46"/>
      <c r="N12" s="31"/>
      <c r="O12" s="47"/>
      <c r="P12" s="46"/>
      <c r="Q12" s="31"/>
      <c r="R12" s="47"/>
      <c r="S12" s="46"/>
      <c r="T12" s="31"/>
      <c r="U12" s="47"/>
      <c r="V12" s="46"/>
      <c r="W12" s="31"/>
      <c r="X12" s="48"/>
      <c r="Y12" s="49"/>
    </row>
    <row r="13" spans="1:25" ht="13.5">
      <c r="A13" s="37">
        <v>5</v>
      </c>
      <c r="B13" s="61"/>
      <c r="C13" s="253"/>
      <c r="D13" s="40"/>
      <c r="E13" s="108"/>
      <c r="F13" s="44"/>
      <c r="G13" s="43"/>
      <c r="H13" s="31"/>
      <c r="I13" s="44"/>
      <c r="J13" s="43"/>
      <c r="K13" s="31"/>
      <c r="L13" s="45"/>
      <c r="M13" s="46"/>
      <c r="N13" s="31"/>
      <c r="O13" s="47"/>
      <c r="P13" s="46"/>
      <c r="Q13" s="31"/>
      <c r="R13" s="47"/>
      <c r="S13" s="46"/>
      <c r="T13" s="31"/>
      <c r="U13" s="47"/>
      <c r="V13" s="46"/>
      <c r="W13" s="31"/>
      <c r="X13" s="48"/>
      <c r="Y13" s="49"/>
    </row>
    <row r="14" spans="1:25" ht="13.5">
      <c r="A14" s="37">
        <v>6</v>
      </c>
      <c r="B14" s="61"/>
      <c r="C14" s="253"/>
      <c r="D14" s="40"/>
      <c r="E14" s="108"/>
      <c r="F14" s="44"/>
      <c r="G14" s="43"/>
      <c r="H14" s="31"/>
      <c r="I14" s="44"/>
      <c r="J14" s="43"/>
      <c r="K14" s="31"/>
      <c r="L14" s="45"/>
      <c r="M14" s="46"/>
      <c r="N14" s="31"/>
      <c r="O14" s="47"/>
      <c r="P14" s="46"/>
      <c r="Q14" s="31"/>
      <c r="R14" s="47"/>
      <c r="S14" s="46"/>
      <c r="T14" s="31"/>
      <c r="U14" s="47"/>
      <c r="V14" s="46"/>
      <c r="W14" s="31"/>
      <c r="X14" s="48"/>
      <c r="Y14" s="49"/>
    </row>
    <row r="15" spans="1:25" ht="13.5">
      <c r="A15" s="37">
        <v>7</v>
      </c>
      <c r="B15" s="61"/>
      <c r="C15" s="253"/>
      <c r="D15" s="40"/>
      <c r="E15" s="108"/>
      <c r="F15" s="44"/>
      <c r="G15" s="43"/>
      <c r="H15" s="31"/>
      <c r="I15" s="44"/>
      <c r="J15" s="43"/>
      <c r="K15" s="31"/>
      <c r="L15" s="45"/>
      <c r="M15" s="46"/>
      <c r="N15" s="31"/>
      <c r="O15" s="47"/>
      <c r="P15" s="46"/>
      <c r="Q15" s="31"/>
      <c r="R15" s="47"/>
      <c r="S15" s="46"/>
      <c r="T15" s="31"/>
      <c r="U15" s="47"/>
      <c r="V15" s="46"/>
      <c r="W15" s="31"/>
      <c r="X15" s="48"/>
      <c r="Y15" s="49"/>
    </row>
    <row r="16" spans="1:25" ht="13.5">
      <c r="A16" s="37">
        <v>8</v>
      </c>
      <c r="B16" s="61"/>
      <c r="C16" s="255"/>
      <c r="D16" s="40"/>
      <c r="E16" s="108"/>
      <c r="F16" s="44"/>
      <c r="G16" s="43"/>
      <c r="H16" s="31"/>
      <c r="I16" s="44"/>
      <c r="J16" s="43"/>
      <c r="K16" s="31"/>
      <c r="L16" s="45"/>
      <c r="M16" s="46"/>
      <c r="N16" s="31"/>
      <c r="O16" s="47"/>
      <c r="P16" s="46"/>
      <c r="Q16" s="31"/>
      <c r="R16" s="47"/>
      <c r="S16" s="46"/>
      <c r="T16" s="31"/>
      <c r="U16" s="47"/>
      <c r="V16" s="46"/>
      <c r="W16" s="31"/>
      <c r="X16" s="48"/>
      <c r="Y16" s="49"/>
    </row>
    <row r="17" spans="1:25" ht="13.5">
      <c r="A17" s="37">
        <v>9</v>
      </c>
      <c r="B17" s="61"/>
      <c r="C17" s="253"/>
      <c r="D17" s="40"/>
      <c r="E17" s="108"/>
      <c r="F17" s="44"/>
      <c r="G17" s="43"/>
      <c r="H17" s="31"/>
      <c r="I17" s="44"/>
      <c r="J17" s="43"/>
      <c r="K17" s="31"/>
      <c r="L17" s="45"/>
      <c r="M17" s="46"/>
      <c r="N17" s="31"/>
      <c r="O17" s="47"/>
      <c r="P17" s="46"/>
      <c r="Q17" s="31"/>
      <c r="R17" s="47"/>
      <c r="S17" s="46"/>
      <c r="T17" s="31"/>
      <c r="U17" s="47"/>
      <c r="V17" s="46"/>
      <c r="W17" s="31"/>
      <c r="X17" s="48"/>
      <c r="Y17" s="49"/>
    </row>
    <row r="18" spans="1:25" ht="13.5">
      <c r="A18" s="37">
        <v>10</v>
      </c>
      <c r="B18" s="61"/>
      <c r="C18" s="253"/>
      <c r="D18" s="40"/>
      <c r="E18" s="108"/>
      <c r="F18" s="44"/>
      <c r="G18" s="43"/>
      <c r="H18" s="31"/>
      <c r="I18" s="44"/>
      <c r="J18" s="43"/>
      <c r="K18" s="31"/>
      <c r="L18" s="45"/>
      <c r="M18" s="46"/>
      <c r="N18" s="31"/>
      <c r="O18" s="47"/>
      <c r="P18" s="46"/>
      <c r="Q18" s="31"/>
      <c r="R18" s="47"/>
      <c r="S18" s="46"/>
      <c r="T18" s="31"/>
      <c r="U18" s="47"/>
      <c r="V18" s="46"/>
      <c r="W18" s="31"/>
      <c r="X18" s="48"/>
      <c r="Y18" s="49"/>
    </row>
    <row r="19" spans="1:25" ht="13.5">
      <c r="A19" s="37">
        <v>11</v>
      </c>
      <c r="B19" s="40"/>
      <c r="C19" s="256"/>
      <c r="D19" s="40"/>
      <c r="E19" s="108"/>
      <c r="F19" s="44"/>
      <c r="G19" s="43"/>
      <c r="H19" s="31"/>
      <c r="I19" s="44"/>
      <c r="J19" s="43"/>
      <c r="K19" s="31"/>
      <c r="L19" s="45"/>
      <c r="M19" s="46"/>
      <c r="N19" s="31"/>
      <c r="O19" s="47"/>
      <c r="P19" s="46"/>
      <c r="Q19" s="31"/>
      <c r="R19" s="47"/>
      <c r="S19" s="46"/>
      <c r="T19" s="31"/>
      <c r="U19" s="47"/>
      <c r="V19" s="46"/>
      <c r="W19" s="31"/>
      <c r="X19" s="48"/>
      <c r="Y19" s="49"/>
    </row>
    <row r="20" spans="1:25" ht="13.5">
      <c r="A20" s="37">
        <v>12</v>
      </c>
      <c r="B20" s="61"/>
      <c r="C20" s="253"/>
      <c r="D20" s="40"/>
      <c r="E20" s="108"/>
      <c r="F20" s="64"/>
      <c r="G20" s="63"/>
      <c r="H20" s="31"/>
      <c r="I20" s="64"/>
      <c r="J20" s="63"/>
      <c r="K20" s="31"/>
      <c r="L20" s="45"/>
      <c r="M20" s="46"/>
      <c r="N20" s="31"/>
      <c r="O20" s="47"/>
      <c r="P20" s="46"/>
      <c r="Q20" s="31"/>
      <c r="R20" s="47"/>
      <c r="S20" s="46"/>
      <c r="T20" s="31"/>
      <c r="U20" s="47"/>
      <c r="V20" s="46"/>
      <c r="W20" s="31"/>
      <c r="X20" s="48"/>
      <c r="Y20" s="49"/>
    </row>
    <row r="21" spans="1:25" ht="13.5">
      <c r="A21" s="37">
        <v>13</v>
      </c>
      <c r="B21" s="61"/>
      <c r="C21" s="253"/>
      <c r="D21" s="40"/>
      <c r="E21" s="108"/>
      <c r="F21" s="64"/>
      <c r="G21" s="63"/>
      <c r="H21" s="31"/>
      <c r="I21" s="64"/>
      <c r="J21" s="63"/>
      <c r="K21" s="31"/>
      <c r="L21" s="45"/>
      <c r="M21" s="46"/>
      <c r="N21" s="31"/>
      <c r="O21" s="47"/>
      <c r="P21" s="46"/>
      <c r="Q21" s="31"/>
      <c r="R21" s="47"/>
      <c r="S21" s="46"/>
      <c r="T21" s="31"/>
      <c r="U21" s="47"/>
      <c r="V21" s="46"/>
      <c r="W21" s="31"/>
      <c r="X21" s="48"/>
      <c r="Y21" s="49"/>
    </row>
    <row r="22" spans="1:25" ht="13.5">
      <c r="A22" s="37">
        <v>14</v>
      </c>
      <c r="B22" s="61"/>
      <c r="C22" s="253"/>
      <c r="D22" s="40"/>
      <c r="E22" s="108"/>
      <c r="F22" s="64"/>
      <c r="G22" s="63"/>
      <c r="H22" s="31"/>
      <c r="I22" s="64"/>
      <c r="J22" s="63"/>
      <c r="K22" s="31"/>
      <c r="L22" s="45"/>
      <c r="M22" s="46"/>
      <c r="N22" s="31"/>
      <c r="O22" s="47"/>
      <c r="P22" s="46"/>
      <c r="Q22" s="31"/>
      <c r="R22" s="47"/>
      <c r="S22" s="46"/>
      <c r="T22" s="31"/>
      <c r="U22" s="47"/>
      <c r="V22" s="46"/>
      <c r="W22" s="31"/>
      <c r="X22" s="48"/>
      <c r="Y22" s="49"/>
    </row>
    <row r="23" spans="1:25" ht="13.5">
      <c r="A23" s="37">
        <v>15</v>
      </c>
      <c r="B23" s="61"/>
      <c r="C23" s="253"/>
      <c r="D23" s="40"/>
      <c r="E23" s="108"/>
      <c r="F23" s="64"/>
      <c r="G23" s="63"/>
      <c r="H23" s="31"/>
      <c r="I23" s="64"/>
      <c r="J23" s="63"/>
      <c r="K23" s="31"/>
      <c r="L23" s="45"/>
      <c r="M23" s="46"/>
      <c r="N23" s="31"/>
      <c r="O23" s="47"/>
      <c r="P23" s="46"/>
      <c r="Q23" s="31"/>
      <c r="R23" s="47"/>
      <c r="S23" s="46"/>
      <c r="T23" s="31"/>
      <c r="U23" s="47"/>
      <c r="V23" s="46"/>
      <c r="W23" s="31"/>
      <c r="X23" s="48"/>
      <c r="Y23" s="49"/>
    </row>
    <row r="24" spans="1:25" ht="13.5">
      <c r="A24" s="37">
        <v>16</v>
      </c>
      <c r="B24" s="61"/>
      <c r="C24" s="253"/>
      <c r="D24" s="40"/>
      <c r="E24" s="108"/>
      <c r="F24" s="47"/>
      <c r="G24" s="46"/>
      <c r="H24" s="31"/>
      <c r="I24" s="47"/>
      <c r="J24" s="46"/>
      <c r="K24" s="31"/>
      <c r="L24" s="45"/>
      <c r="M24" s="46"/>
      <c r="N24" s="31"/>
      <c r="O24" s="47"/>
      <c r="P24" s="46"/>
      <c r="Q24" s="31"/>
      <c r="R24" s="47"/>
      <c r="S24" s="46"/>
      <c r="T24" s="31"/>
      <c r="U24" s="47"/>
      <c r="V24" s="46"/>
      <c r="W24" s="31"/>
      <c r="X24" s="48"/>
      <c r="Y24" s="49"/>
    </row>
    <row r="25" spans="1:25" ht="13.5">
      <c r="A25" s="37">
        <v>17</v>
      </c>
      <c r="B25" s="40"/>
      <c r="C25" s="257"/>
      <c r="D25" s="40"/>
      <c r="E25" s="108"/>
      <c r="F25" s="69"/>
      <c r="G25" s="68"/>
      <c r="H25" s="31"/>
      <c r="I25" s="69"/>
      <c r="J25" s="68"/>
      <c r="K25" s="31"/>
      <c r="L25" s="70"/>
      <c r="M25" s="68"/>
      <c r="N25" s="31"/>
      <c r="O25" s="69"/>
      <c r="P25" s="68"/>
      <c r="Q25" s="31"/>
      <c r="R25" s="69"/>
      <c r="S25" s="68"/>
      <c r="T25" s="31"/>
      <c r="U25" s="69"/>
      <c r="V25" s="68"/>
      <c r="W25" s="31"/>
      <c r="X25" s="48"/>
      <c r="Y25" s="49"/>
    </row>
    <row r="26" spans="1:25" ht="13.5">
      <c r="A26" s="71">
        <v>18</v>
      </c>
      <c r="B26" s="61"/>
      <c r="C26" s="253"/>
      <c r="D26" s="40"/>
      <c r="E26" s="108"/>
      <c r="F26" s="78"/>
      <c r="G26" s="76"/>
      <c r="H26" s="77"/>
      <c r="I26" s="78"/>
      <c r="J26" s="76"/>
      <c r="K26" s="77"/>
      <c r="L26" s="69"/>
      <c r="M26" s="68"/>
      <c r="N26" s="77"/>
      <c r="O26" s="69"/>
      <c r="P26" s="68"/>
      <c r="Q26" s="77"/>
      <c r="R26" s="69"/>
      <c r="S26" s="68"/>
      <c r="T26" s="77"/>
      <c r="U26" s="69"/>
      <c r="V26" s="68"/>
      <c r="W26" s="77"/>
      <c r="X26" s="79"/>
      <c r="Y26" s="49"/>
    </row>
    <row r="27" spans="1:25" ht="13.5">
      <c r="A27" s="71">
        <v>19</v>
      </c>
      <c r="B27" s="61"/>
      <c r="C27" s="253"/>
      <c r="D27" s="40"/>
      <c r="E27" s="108"/>
      <c r="F27" s="47"/>
      <c r="G27" s="46"/>
      <c r="H27" s="77"/>
      <c r="I27" s="47"/>
      <c r="J27" s="46"/>
      <c r="K27" s="77"/>
      <c r="L27" s="47"/>
      <c r="M27" s="46"/>
      <c r="N27" s="77"/>
      <c r="O27" s="47"/>
      <c r="P27" s="46"/>
      <c r="Q27" s="77"/>
      <c r="R27" s="47"/>
      <c r="S27" s="46"/>
      <c r="T27" s="77"/>
      <c r="U27" s="47"/>
      <c r="V27" s="46"/>
      <c r="W27" s="77"/>
      <c r="X27" s="79"/>
      <c r="Y27" s="49"/>
    </row>
    <row r="28" spans="1:25" ht="13.5">
      <c r="A28" s="37">
        <v>20</v>
      </c>
      <c r="B28" s="40"/>
      <c r="C28" s="257"/>
      <c r="D28" s="40"/>
      <c r="E28" s="108"/>
      <c r="F28" s="69"/>
      <c r="G28" s="68"/>
      <c r="H28" s="31"/>
      <c r="I28" s="69"/>
      <c r="J28" s="68"/>
      <c r="K28" s="31"/>
      <c r="L28" s="70"/>
      <c r="M28" s="68"/>
      <c r="N28" s="31"/>
      <c r="O28" s="69"/>
      <c r="P28" s="68"/>
      <c r="Q28" s="31"/>
      <c r="R28" s="69"/>
      <c r="S28" s="68"/>
      <c r="T28" s="31"/>
      <c r="U28" s="69"/>
      <c r="V28" s="68"/>
      <c r="W28" s="31"/>
      <c r="X28" s="48"/>
      <c r="Y28" s="49"/>
    </row>
    <row r="29" spans="1:25" ht="13.5">
      <c r="A29" s="81">
        <v>21</v>
      </c>
      <c r="B29" s="230"/>
      <c r="C29" s="258"/>
      <c r="D29" s="84"/>
      <c r="E29" s="122"/>
      <c r="F29" s="259"/>
      <c r="G29" s="87"/>
      <c r="H29" s="88"/>
      <c r="I29" s="89"/>
      <c r="J29" s="87"/>
      <c r="K29" s="88"/>
      <c r="L29" s="90"/>
      <c r="M29" s="91"/>
      <c r="N29" s="88"/>
      <c r="O29" s="92"/>
      <c r="P29" s="91"/>
      <c r="Q29" s="88"/>
      <c r="R29" s="92"/>
      <c r="S29" s="91"/>
      <c r="T29" s="88"/>
      <c r="U29" s="92"/>
      <c r="V29" s="91"/>
      <c r="W29" s="88"/>
      <c r="X29" s="93"/>
      <c r="Y29" s="94"/>
    </row>
    <row r="30" spans="1:25" ht="13.5">
      <c r="A30" s="95"/>
      <c r="B30" s="95"/>
      <c r="C30" s="4"/>
      <c r="D30" s="96"/>
      <c r="E30" s="96"/>
      <c r="F30" s="4"/>
      <c r="G30" s="4"/>
      <c r="H30" s="4"/>
      <c r="I30" s="4"/>
      <c r="J30" s="4"/>
      <c r="K30" s="4"/>
      <c r="L30" s="9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5">
      <c r="A31" s="95"/>
      <c r="B31" s="95"/>
      <c r="C31" s="4"/>
      <c r="D31" s="96"/>
      <c r="E31" s="96"/>
      <c r="F31" s="4"/>
      <c r="G31" s="4"/>
      <c r="H31" s="4"/>
      <c r="I31" s="4"/>
      <c r="J31" s="4"/>
      <c r="K31" s="4"/>
      <c r="L31" s="9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5"/>
      <c r="B32" s="95"/>
      <c r="C32" s="4"/>
      <c r="D32" s="4"/>
      <c r="E32" s="4"/>
      <c r="F32" s="4"/>
      <c r="G32" s="4"/>
      <c r="H32" s="4"/>
      <c r="I32" s="4"/>
      <c r="J32" s="4"/>
      <c r="K32" s="4"/>
      <c r="L32" s="9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>
      <c r="A33" s="95"/>
      <c r="B33" s="95"/>
      <c r="C33" s="4"/>
      <c r="D33" s="4"/>
      <c r="E33" s="4"/>
      <c r="F33" s="4"/>
      <c r="G33" s="4"/>
      <c r="H33" s="4"/>
      <c r="I33" s="4"/>
      <c r="J33" s="4"/>
      <c r="K33" s="4"/>
      <c r="L33" s="9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2.5">
      <c r="A34" s="1" t="s">
        <v>215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2.5">
      <c r="A35" s="2" t="s">
        <v>1</v>
      </c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2.5">
      <c r="A36" s="2" t="s">
        <v>216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2.5">
      <c r="A37" s="5" t="s">
        <v>31</v>
      </c>
      <c r="B37" s="5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2.5">
      <c r="A38" s="8"/>
      <c r="B38" s="8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2.5">
      <c r="A39" s="9" t="s">
        <v>32</v>
      </c>
      <c r="B39" s="8"/>
      <c r="C39" s="8"/>
      <c r="D39" s="3"/>
      <c r="E39" s="3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4"/>
      <c r="Y39" s="4"/>
    </row>
    <row r="40" spans="6:23" ht="13.5">
      <c r="F40" s="12"/>
      <c r="G40" s="13" t="s">
        <v>5</v>
      </c>
      <c r="H40" s="14"/>
      <c r="I40" s="13"/>
      <c r="J40" s="13" t="s">
        <v>6</v>
      </c>
      <c r="K40" s="14"/>
      <c r="L40" s="13"/>
      <c r="M40" s="13" t="s">
        <v>7</v>
      </c>
      <c r="N40" s="14"/>
      <c r="O40" s="13"/>
      <c r="P40" s="13" t="s">
        <v>8</v>
      </c>
      <c r="Q40" s="14"/>
      <c r="R40" s="13"/>
      <c r="S40" s="13" t="s">
        <v>9</v>
      </c>
      <c r="T40" s="14"/>
      <c r="U40" s="13"/>
      <c r="V40" s="13" t="s">
        <v>10</v>
      </c>
      <c r="W40" s="14"/>
    </row>
    <row r="41" spans="1:25" ht="13.5">
      <c r="A41" s="15" t="s">
        <v>11</v>
      </c>
      <c r="B41" s="16" t="s">
        <v>12</v>
      </c>
      <c r="C41" s="16" t="s">
        <v>13</v>
      </c>
      <c r="D41" s="16" t="s">
        <v>14</v>
      </c>
      <c r="E41" s="16" t="s">
        <v>15</v>
      </c>
      <c r="F41" s="18" t="s">
        <v>16</v>
      </c>
      <c r="G41" s="19" t="s">
        <v>17</v>
      </c>
      <c r="H41" s="16" t="s">
        <v>18</v>
      </c>
      <c r="I41" s="20" t="s">
        <v>19</v>
      </c>
      <c r="J41" s="20" t="s">
        <v>20</v>
      </c>
      <c r="K41" s="16" t="s">
        <v>18</v>
      </c>
      <c r="L41" s="21" t="s">
        <v>21</v>
      </c>
      <c r="M41" s="20" t="s">
        <v>22</v>
      </c>
      <c r="N41" s="16" t="s">
        <v>18</v>
      </c>
      <c r="O41" s="20" t="s">
        <v>23</v>
      </c>
      <c r="P41" s="20" t="s">
        <v>24</v>
      </c>
      <c r="Q41" s="16" t="s">
        <v>18</v>
      </c>
      <c r="R41" s="20" t="s">
        <v>25</v>
      </c>
      <c r="S41" s="20" t="s">
        <v>26</v>
      </c>
      <c r="T41" s="16" t="s">
        <v>18</v>
      </c>
      <c r="U41" s="20" t="s">
        <v>27</v>
      </c>
      <c r="V41" s="20" t="s">
        <v>28</v>
      </c>
      <c r="W41" s="16" t="s">
        <v>18</v>
      </c>
      <c r="X41" s="22" t="s">
        <v>29</v>
      </c>
      <c r="Y41" s="23" t="s">
        <v>30</v>
      </c>
    </row>
    <row r="42" spans="1:25" ht="13.5">
      <c r="A42" s="24">
        <v>1</v>
      </c>
      <c r="B42" s="250"/>
      <c r="C42" s="251"/>
      <c r="D42" s="27"/>
      <c r="E42" s="252"/>
      <c r="F42" s="99"/>
      <c r="G42" s="30"/>
      <c r="H42" s="31"/>
      <c r="I42" s="32"/>
      <c r="J42" s="30"/>
      <c r="K42" s="31"/>
      <c r="L42" s="12"/>
      <c r="M42" s="33"/>
      <c r="N42" s="31"/>
      <c r="O42" s="34"/>
      <c r="P42" s="33"/>
      <c r="Q42" s="31"/>
      <c r="R42" s="34"/>
      <c r="S42" s="33"/>
      <c r="T42" s="31"/>
      <c r="U42" s="34"/>
      <c r="V42" s="33"/>
      <c r="W42" s="31"/>
      <c r="X42" s="35"/>
      <c r="Y42" s="36"/>
    </row>
    <row r="43" spans="1:25" ht="13.5">
      <c r="A43" s="37">
        <v>2</v>
      </c>
      <c r="B43" s="61"/>
      <c r="C43" s="253"/>
      <c r="D43" s="40"/>
      <c r="E43" s="108"/>
      <c r="F43" s="180"/>
      <c r="G43" s="43"/>
      <c r="H43" s="31"/>
      <c r="I43" s="44"/>
      <c r="J43" s="43"/>
      <c r="K43" s="31"/>
      <c r="L43" s="45"/>
      <c r="M43" s="46"/>
      <c r="N43" s="31"/>
      <c r="O43" s="47"/>
      <c r="P43" s="46"/>
      <c r="Q43" s="31"/>
      <c r="R43" s="47"/>
      <c r="S43" s="46"/>
      <c r="T43" s="31"/>
      <c r="U43" s="47"/>
      <c r="V43" s="46"/>
      <c r="W43" s="31"/>
      <c r="X43" s="48"/>
      <c r="Y43" s="49"/>
    </row>
    <row r="44" spans="1:25" ht="13.5">
      <c r="A44" s="37">
        <v>3</v>
      </c>
      <c r="B44" s="61"/>
      <c r="C44" s="253"/>
      <c r="D44" s="40"/>
      <c r="E44" s="108"/>
      <c r="F44" s="44"/>
      <c r="G44" s="43"/>
      <c r="H44" s="31"/>
      <c r="I44" s="44"/>
      <c r="J44" s="43"/>
      <c r="K44" s="31"/>
      <c r="L44" s="45"/>
      <c r="M44" s="46"/>
      <c r="N44" s="31"/>
      <c r="O44" s="47"/>
      <c r="P44" s="46"/>
      <c r="Q44" s="31"/>
      <c r="R44" s="47"/>
      <c r="S44" s="46"/>
      <c r="T44" s="31"/>
      <c r="U44" s="47"/>
      <c r="V44" s="46"/>
      <c r="W44" s="31"/>
      <c r="X44" s="48"/>
      <c r="Y44" s="49"/>
    </row>
    <row r="45" spans="1:25" ht="13.5">
      <c r="A45" s="37">
        <v>4</v>
      </c>
      <c r="B45" s="61"/>
      <c r="C45" s="254"/>
      <c r="D45" s="73"/>
      <c r="E45" s="117"/>
      <c r="F45" s="44"/>
      <c r="G45" s="43"/>
      <c r="H45" s="31"/>
      <c r="I45" s="44"/>
      <c r="J45" s="43"/>
      <c r="K45" s="31"/>
      <c r="L45" s="45"/>
      <c r="M45" s="46"/>
      <c r="N45" s="31"/>
      <c r="O45" s="47"/>
      <c r="P45" s="46"/>
      <c r="Q45" s="31"/>
      <c r="R45" s="47"/>
      <c r="S45" s="46"/>
      <c r="T45" s="31"/>
      <c r="U45" s="47"/>
      <c r="V45" s="46"/>
      <c r="W45" s="31"/>
      <c r="X45" s="48"/>
      <c r="Y45" s="49"/>
    </row>
    <row r="46" spans="1:25" ht="13.5">
      <c r="A46" s="37">
        <v>5</v>
      </c>
      <c r="B46" s="61"/>
      <c r="C46" s="253"/>
      <c r="D46" s="40"/>
      <c r="E46" s="108"/>
      <c r="F46" s="44"/>
      <c r="G46" s="43"/>
      <c r="H46" s="31"/>
      <c r="I46" s="44"/>
      <c r="J46" s="43"/>
      <c r="K46" s="31"/>
      <c r="L46" s="45"/>
      <c r="M46" s="46"/>
      <c r="N46" s="31"/>
      <c r="O46" s="47"/>
      <c r="P46" s="46"/>
      <c r="Q46" s="31"/>
      <c r="R46" s="47"/>
      <c r="S46" s="46"/>
      <c r="T46" s="31"/>
      <c r="U46" s="47"/>
      <c r="V46" s="46"/>
      <c r="W46" s="31"/>
      <c r="X46" s="48"/>
      <c r="Y46" s="49"/>
    </row>
    <row r="47" spans="1:25" ht="13.5">
      <c r="A47" s="37">
        <v>6</v>
      </c>
      <c r="B47" s="61"/>
      <c r="C47" s="253"/>
      <c r="D47" s="40"/>
      <c r="E47" s="108"/>
      <c r="F47" s="44"/>
      <c r="G47" s="43"/>
      <c r="H47" s="31"/>
      <c r="I47" s="44"/>
      <c r="J47" s="43"/>
      <c r="K47" s="31"/>
      <c r="L47" s="45"/>
      <c r="M47" s="46"/>
      <c r="N47" s="31"/>
      <c r="O47" s="47"/>
      <c r="P47" s="46"/>
      <c r="Q47" s="31"/>
      <c r="R47" s="47"/>
      <c r="S47" s="46"/>
      <c r="T47" s="31"/>
      <c r="U47" s="47"/>
      <c r="V47" s="46"/>
      <c r="W47" s="31"/>
      <c r="X47" s="48"/>
      <c r="Y47" s="49"/>
    </row>
    <row r="48" spans="1:25" ht="13.5">
      <c r="A48" s="37">
        <v>7</v>
      </c>
      <c r="B48" s="61"/>
      <c r="C48" s="253"/>
      <c r="D48" s="40"/>
      <c r="E48" s="108"/>
      <c r="F48" s="44"/>
      <c r="G48" s="43"/>
      <c r="H48" s="31"/>
      <c r="I48" s="44"/>
      <c r="J48" s="43"/>
      <c r="K48" s="31"/>
      <c r="L48" s="45"/>
      <c r="M48" s="46"/>
      <c r="N48" s="31"/>
      <c r="O48" s="47"/>
      <c r="P48" s="46"/>
      <c r="Q48" s="31"/>
      <c r="R48" s="47"/>
      <c r="S48" s="46"/>
      <c r="T48" s="31"/>
      <c r="U48" s="47"/>
      <c r="V48" s="46"/>
      <c r="W48" s="31"/>
      <c r="X48" s="48"/>
      <c r="Y48" s="49"/>
    </row>
    <row r="49" spans="1:25" ht="13.5">
      <c r="A49" s="37">
        <v>8</v>
      </c>
      <c r="B49" s="61"/>
      <c r="C49" s="255"/>
      <c r="D49" s="40"/>
      <c r="E49" s="108"/>
      <c r="F49" s="44"/>
      <c r="G49" s="43"/>
      <c r="H49" s="31"/>
      <c r="I49" s="44"/>
      <c r="J49" s="43"/>
      <c r="K49" s="31"/>
      <c r="L49" s="45"/>
      <c r="M49" s="46"/>
      <c r="N49" s="31"/>
      <c r="O49" s="47"/>
      <c r="P49" s="46"/>
      <c r="Q49" s="31"/>
      <c r="R49" s="47"/>
      <c r="S49" s="46"/>
      <c r="T49" s="31"/>
      <c r="U49" s="47"/>
      <c r="V49" s="46"/>
      <c r="W49" s="31"/>
      <c r="X49" s="48"/>
      <c r="Y49" s="49"/>
    </row>
    <row r="50" spans="1:25" ht="13.5">
      <c r="A50" s="37">
        <v>9</v>
      </c>
      <c r="B50" s="61"/>
      <c r="C50" s="253"/>
      <c r="D50" s="40"/>
      <c r="E50" s="108"/>
      <c r="F50" s="44"/>
      <c r="G50" s="43"/>
      <c r="H50" s="31"/>
      <c r="I50" s="44"/>
      <c r="J50" s="43"/>
      <c r="K50" s="31"/>
      <c r="L50" s="45"/>
      <c r="M50" s="46"/>
      <c r="N50" s="31"/>
      <c r="O50" s="47"/>
      <c r="P50" s="46"/>
      <c r="Q50" s="31"/>
      <c r="R50" s="47"/>
      <c r="S50" s="46"/>
      <c r="T50" s="31"/>
      <c r="U50" s="47"/>
      <c r="V50" s="46"/>
      <c r="W50" s="31"/>
      <c r="X50" s="48"/>
      <c r="Y50" s="49"/>
    </row>
    <row r="51" spans="1:25" ht="13.5">
      <c r="A51" s="37">
        <v>10</v>
      </c>
      <c r="B51" s="61"/>
      <c r="C51" s="253"/>
      <c r="D51" s="40"/>
      <c r="E51" s="108"/>
      <c r="F51" s="44"/>
      <c r="G51" s="43"/>
      <c r="H51" s="31"/>
      <c r="I51" s="44"/>
      <c r="J51" s="43"/>
      <c r="K51" s="31"/>
      <c r="L51" s="45"/>
      <c r="M51" s="46"/>
      <c r="N51" s="31"/>
      <c r="O51" s="47"/>
      <c r="P51" s="46"/>
      <c r="Q51" s="31"/>
      <c r="R51" s="47"/>
      <c r="S51" s="46"/>
      <c r="T51" s="31"/>
      <c r="U51" s="47"/>
      <c r="V51" s="46"/>
      <c r="W51" s="31"/>
      <c r="X51" s="48"/>
      <c r="Y51" s="49"/>
    </row>
    <row r="52" spans="1:25" ht="13.5">
      <c r="A52" s="37">
        <v>11</v>
      </c>
      <c r="B52" s="40"/>
      <c r="C52" s="256"/>
      <c r="D52" s="40"/>
      <c r="E52" s="108"/>
      <c r="F52" s="44"/>
      <c r="G52" s="43"/>
      <c r="H52" s="31"/>
      <c r="I52" s="44"/>
      <c r="J52" s="43"/>
      <c r="K52" s="31"/>
      <c r="L52" s="45"/>
      <c r="M52" s="46"/>
      <c r="N52" s="31"/>
      <c r="O52" s="47"/>
      <c r="P52" s="46"/>
      <c r="Q52" s="31"/>
      <c r="R52" s="47"/>
      <c r="S52" s="46"/>
      <c r="T52" s="31"/>
      <c r="U52" s="47"/>
      <c r="V52" s="46"/>
      <c r="W52" s="31"/>
      <c r="X52" s="48"/>
      <c r="Y52" s="49"/>
    </row>
    <row r="53" spans="1:25" ht="13.5">
      <c r="A53" s="37">
        <v>12</v>
      </c>
      <c r="B53" s="61"/>
      <c r="C53" s="253"/>
      <c r="D53" s="40"/>
      <c r="E53" s="108"/>
      <c r="F53" s="64"/>
      <c r="G53" s="63"/>
      <c r="H53" s="31"/>
      <c r="I53" s="64"/>
      <c r="J53" s="63"/>
      <c r="K53" s="31"/>
      <c r="L53" s="45"/>
      <c r="M53" s="46"/>
      <c r="N53" s="31"/>
      <c r="O53" s="47"/>
      <c r="P53" s="46"/>
      <c r="Q53" s="31"/>
      <c r="R53" s="47"/>
      <c r="S53" s="46"/>
      <c r="T53" s="31"/>
      <c r="U53" s="47"/>
      <c r="V53" s="46"/>
      <c r="W53" s="31"/>
      <c r="X53" s="48"/>
      <c r="Y53" s="49"/>
    </row>
    <row r="54" spans="1:25" ht="13.5">
      <c r="A54" s="37">
        <v>13</v>
      </c>
      <c r="B54" s="61"/>
      <c r="C54" s="253"/>
      <c r="D54" s="40"/>
      <c r="E54" s="108"/>
      <c r="F54" s="64"/>
      <c r="G54" s="63"/>
      <c r="H54" s="31"/>
      <c r="I54" s="64"/>
      <c r="J54" s="63"/>
      <c r="K54" s="31"/>
      <c r="L54" s="45"/>
      <c r="M54" s="46"/>
      <c r="N54" s="31"/>
      <c r="O54" s="47"/>
      <c r="P54" s="46"/>
      <c r="Q54" s="31"/>
      <c r="R54" s="47"/>
      <c r="S54" s="46"/>
      <c r="T54" s="31"/>
      <c r="U54" s="47"/>
      <c r="V54" s="46"/>
      <c r="W54" s="31"/>
      <c r="X54" s="48"/>
      <c r="Y54" s="49"/>
    </row>
    <row r="55" spans="1:25" ht="13.5">
      <c r="A55" s="37">
        <v>14</v>
      </c>
      <c r="B55" s="61"/>
      <c r="C55" s="253"/>
      <c r="D55" s="40"/>
      <c r="E55" s="108"/>
      <c r="F55" s="64"/>
      <c r="G55" s="63"/>
      <c r="H55" s="31"/>
      <c r="I55" s="64"/>
      <c r="J55" s="63"/>
      <c r="K55" s="31"/>
      <c r="L55" s="45"/>
      <c r="M55" s="46"/>
      <c r="N55" s="31"/>
      <c r="O55" s="47"/>
      <c r="P55" s="46"/>
      <c r="Q55" s="31"/>
      <c r="R55" s="47"/>
      <c r="S55" s="46"/>
      <c r="T55" s="31"/>
      <c r="U55" s="47"/>
      <c r="V55" s="46"/>
      <c r="W55" s="31"/>
      <c r="X55" s="48"/>
      <c r="Y55" s="49"/>
    </row>
    <row r="56" spans="1:25" ht="13.5">
      <c r="A56" s="37">
        <v>15</v>
      </c>
      <c r="B56" s="61"/>
      <c r="C56" s="253"/>
      <c r="D56" s="40"/>
      <c r="E56" s="108"/>
      <c r="F56" s="64"/>
      <c r="G56" s="63"/>
      <c r="H56" s="31"/>
      <c r="I56" s="64"/>
      <c r="J56" s="63"/>
      <c r="K56" s="31"/>
      <c r="L56" s="45"/>
      <c r="M56" s="46"/>
      <c r="N56" s="31"/>
      <c r="O56" s="47"/>
      <c r="P56" s="46"/>
      <c r="Q56" s="31"/>
      <c r="R56" s="47"/>
      <c r="S56" s="46"/>
      <c r="T56" s="31"/>
      <c r="U56" s="47"/>
      <c r="V56" s="46"/>
      <c r="W56" s="31"/>
      <c r="X56" s="48"/>
      <c r="Y56" s="49"/>
    </row>
    <row r="57" spans="1:25" ht="13.5">
      <c r="A57" s="37">
        <v>16</v>
      </c>
      <c r="B57" s="61"/>
      <c r="C57" s="253"/>
      <c r="D57" s="40"/>
      <c r="E57" s="108"/>
      <c r="F57" s="47"/>
      <c r="G57" s="46"/>
      <c r="H57" s="31"/>
      <c r="I57" s="47"/>
      <c r="J57" s="46"/>
      <c r="K57" s="31"/>
      <c r="L57" s="45"/>
      <c r="M57" s="46"/>
      <c r="N57" s="31"/>
      <c r="O57" s="47"/>
      <c r="P57" s="46"/>
      <c r="Q57" s="31"/>
      <c r="R57" s="47"/>
      <c r="S57" s="46"/>
      <c r="T57" s="31"/>
      <c r="U57" s="47"/>
      <c r="V57" s="46"/>
      <c r="W57" s="31"/>
      <c r="X57" s="48"/>
      <c r="Y57" s="49"/>
    </row>
    <row r="58" spans="1:25" ht="13.5">
      <c r="A58" s="37">
        <v>17</v>
      </c>
      <c r="B58" s="40"/>
      <c r="C58" s="257"/>
      <c r="D58" s="40"/>
      <c r="E58" s="108"/>
      <c r="F58" s="69"/>
      <c r="G58" s="68"/>
      <c r="H58" s="31"/>
      <c r="I58" s="69"/>
      <c r="J58" s="68"/>
      <c r="K58" s="31"/>
      <c r="L58" s="70"/>
      <c r="M58" s="68"/>
      <c r="N58" s="31"/>
      <c r="O58" s="69"/>
      <c r="P58" s="68"/>
      <c r="Q58" s="31"/>
      <c r="R58" s="69"/>
      <c r="S58" s="68"/>
      <c r="T58" s="31"/>
      <c r="U58" s="69"/>
      <c r="V58" s="68"/>
      <c r="W58" s="31"/>
      <c r="X58" s="48"/>
      <c r="Y58" s="49"/>
    </row>
    <row r="59" spans="1:25" ht="13.5">
      <c r="A59" s="71">
        <v>18</v>
      </c>
      <c r="B59" s="61"/>
      <c r="C59" s="253"/>
      <c r="D59" s="40"/>
      <c r="E59" s="108"/>
      <c r="F59" s="78"/>
      <c r="G59" s="76"/>
      <c r="H59" s="77"/>
      <c r="I59" s="78"/>
      <c r="J59" s="76"/>
      <c r="K59" s="77"/>
      <c r="L59" s="69"/>
      <c r="M59" s="68"/>
      <c r="N59" s="77"/>
      <c r="O59" s="69"/>
      <c r="P59" s="68"/>
      <c r="Q59" s="77"/>
      <c r="R59" s="69"/>
      <c r="S59" s="68"/>
      <c r="T59" s="77"/>
      <c r="U59" s="69"/>
      <c r="V59" s="68"/>
      <c r="W59" s="77"/>
      <c r="X59" s="79"/>
      <c r="Y59" s="49"/>
    </row>
    <row r="60" spans="1:25" ht="13.5">
      <c r="A60" s="71">
        <v>19</v>
      </c>
      <c r="B60" s="61"/>
      <c r="C60" s="253"/>
      <c r="D60" s="40"/>
      <c r="E60" s="108"/>
      <c r="F60" s="47"/>
      <c r="G60" s="46"/>
      <c r="H60" s="77"/>
      <c r="I60" s="47"/>
      <c r="J60" s="46"/>
      <c r="K60" s="77"/>
      <c r="L60" s="47"/>
      <c r="M60" s="46"/>
      <c r="N60" s="77"/>
      <c r="O60" s="47"/>
      <c r="P60" s="46"/>
      <c r="Q60" s="77"/>
      <c r="R60" s="47"/>
      <c r="S60" s="46"/>
      <c r="T60" s="77"/>
      <c r="U60" s="47"/>
      <c r="V60" s="46"/>
      <c r="W60" s="77"/>
      <c r="X60" s="79"/>
      <c r="Y60" s="49"/>
    </row>
    <row r="61" spans="1:25" ht="13.5">
      <c r="A61" s="37">
        <v>20</v>
      </c>
      <c r="B61" s="40"/>
      <c r="C61" s="257"/>
      <c r="D61" s="40"/>
      <c r="E61" s="108"/>
      <c r="F61" s="69"/>
      <c r="G61" s="68"/>
      <c r="H61" s="31"/>
      <c r="I61" s="69"/>
      <c r="J61" s="68"/>
      <c r="K61" s="31"/>
      <c r="L61" s="70"/>
      <c r="M61" s="68"/>
      <c r="N61" s="31"/>
      <c r="O61" s="69"/>
      <c r="P61" s="68"/>
      <c r="Q61" s="31"/>
      <c r="R61" s="69"/>
      <c r="S61" s="68"/>
      <c r="T61" s="31"/>
      <c r="U61" s="69"/>
      <c r="V61" s="68"/>
      <c r="W61" s="31"/>
      <c r="X61" s="48"/>
      <c r="Y61" s="49"/>
    </row>
    <row r="62" spans="1:25" ht="13.5">
      <c r="A62" s="81">
        <v>21</v>
      </c>
      <c r="B62" s="230"/>
      <c r="C62" s="258"/>
      <c r="D62" s="84"/>
      <c r="E62" s="122"/>
      <c r="F62" s="259"/>
      <c r="G62" s="87"/>
      <c r="H62" s="88"/>
      <c r="I62" s="89"/>
      <c r="J62" s="87"/>
      <c r="K62" s="88"/>
      <c r="L62" s="90"/>
      <c r="M62" s="91"/>
      <c r="N62" s="88"/>
      <c r="O62" s="92"/>
      <c r="P62" s="91"/>
      <c r="Q62" s="88"/>
      <c r="R62" s="92"/>
      <c r="S62" s="91"/>
      <c r="T62" s="88"/>
      <c r="U62" s="92"/>
      <c r="V62" s="91"/>
      <c r="W62" s="88"/>
      <c r="X62" s="93"/>
      <c r="Y62" s="94"/>
    </row>
    <row r="63" spans="1:25" ht="22.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2.5">
      <c r="A64" s="5"/>
      <c r="B64" s="5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2.5">
      <c r="A65" s="1" t="s">
        <v>215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2.5">
      <c r="A66" s="2" t="s">
        <v>1</v>
      </c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2.5">
      <c r="A67" s="2" t="s">
        <v>216</v>
      </c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2.5">
      <c r="A68" s="5" t="s">
        <v>3</v>
      </c>
      <c r="B68" s="5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2.5">
      <c r="A69" s="8"/>
      <c r="B69" s="8"/>
      <c r="C69" s="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2.5">
      <c r="A70" s="9" t="s">
        <v>33</v>
      </c>
      <c r="B70" s="8"/>
      <c r="C70" s="8"/>
      <c r="D70" s="3"/>
      <c r="E70" s="3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4"/>
      <c r="Y70" s="4"/>
    </row>
    <row r="71" spans="6:23" ht="13.5">
      <c r="F71" s="12"/>
      <c r="G71" s="13" t="s">
        <v>5</v>
      </c>
      <c r="H71" s="14"/>
      <c r="I71" s="13"/>
      <c r="J71" s="13" t="s">
        <v>6</v>
      </c>
      <c r="K71" s="14"/>
      <c r="L71" s="13"/>
      <c r="M71" s="13" t="s">
        <v>7</v>
      </c>
      <c r="N71" s="14"/>
      <c r="O71" s="13"/>
      <c r="P71" s="13" t="s">
        <v>8</v>
      </c>
      <c r="Q71" s="14"/>
      <c r="R71" s="13"/>
      <c r="S71" s="13" t="s">
        <v>9</v>
      </c>
      <c r="T71" s="14"/>
      <c r="U71" s="13"/>
      <c r="V71" s="13" t="s">
        <v>10</v>
      </c>
      <c r="W71" s="14"/>
    </row>
    <row r="72" spans="1:25" ht="13.5">
      <c r="A72" s="15" t="s">
        <v>11</v>
      </c>
      <c r="B72" s="16" t="s">
        <v>12</v>
      </c>
      <c r="C72" s="16" t="s">
        <v>13</v>
      </c>
      <c r="D72" s="16" t="s">
        <v>14</v>
      </c>
      <c r="E72" s="16" t="s">
        <v>15</v>
      </c>
      <c r="F72" s="18" t="s">
        <v>16</v>
      </c>
      <c r="G72" s="19" t="s">
        <v>17</v>
      </c>
      <c r="H72" s="16" t="s">
        <v>18</v>
      </c>
      <c r="I72" s="20" t="s">
        <v>19</v>
      </c>
      <c r="J72" s="20" t="s">
        <v>20</v>
      </c>
      <c r="K72" s="16" t="s">
        <v>18</v>
      </c>
      <c r="L72" s="21" t="s">
        <v>21</v>
      </c>
      <c r="M72" s="20" t="s">
        <v>22</v>
      </c>
      <c r="N72" s="16" t="s">
        <v>18</v>
      </c>
      <c r="O72" s="20" t="s">
        <v>23</v>
      </c>
      <c r="P72" s="20" t="s">
        <v>24</v>
      </c>
      <c r="Q72" s="16" t="s">
        <v>18</v>
      </c>
      <c r="R72" s="20" t="s">
        <v>25</v>
      </c>
      <c r="S72" s="20" t="s">
        <v>26</v>
      </c>
      <c r="T72" s="16" t="s">
        <v>18</v>
      </c>
      <c r="U72" s="20" t="s">
        <v>27</v>
      </c>
      <c r="V72" s="20" t="s">
        <v>28</v>
      </c>
      <c r="W72" s="16" t="s">
        <v>18</v>
      </c>
      <c r="X72" s="22" t="s">
        <v>29</v>
      </c>
      <c r="Y72" s="23" t="s">
        <v>30</v>
      </c>
    </row>
    <row r="73" spans="1:25" ht="13.5">
      <c r="A73" s="24">
        <v>1</v>
      </c>
      <c r="B73" s="250"/>
      <c r="C73" s="251"/>
      <c r="D73" s="27"/>
      <c r="E73" s="252"/>
      <c r="F73" s="99"/>
      <c r="G73" s="30"/>
      <c r="H73" s="31"/>
      <c r="I73" s="32"/>
      <c r="J73" s="30"/>
      <c r="K73" s="31"/>
      <c r="L73" s="12"/>
      <c r="M73" s="33"/>
      <c r="N73" s="31"/>
      <c r="O73" s="34"/>
      <c r="P73" s="33"/>
      <c r="Q73" s="31"/>
      <c r="R73" s="34"/>
      <c r="S73" s="33"/>
      <c r="T73" s="31"/>
      <c r="U73" s="34"/>
      <c r="V73" s="33"/>
      <c r="W73" s="31"/>
      <c r="X73" s="35"/>
      <c r="Y73" s="36"/>
    </row>
    <row r="74" spans="1:25" ht="13.5">
      <c r="A74" s="37">
        <v>2</v>
      </c>
      <c r="B74" s="61"/>
      <c r="C74" s="253"/>
      <c r="D74" s="40"/>
      <c r="E74" s="108"/>
      <c r="F74" s="180"/>
      <c r="G74" s="43"/>
      <c r="H74" s="31"/>
      <c r="I74" s="44"/>
      <c r="J74" s="43"/>
      <c r="K74" s="31"/>
      <c r="L74" s="45"/>
      <c r="M74" s="46"/>
      <c r="N74" s="31"/>
      <c r="O74" s="47"/>
      <c r="P74" s="46"/>
      <c r="Q74" s="31"/>
      <c r="R74" s="47"/>
      <c r="S74" s="46"/>
      <c r="T74" s="31"/>
      <c r="U74" s="47"/>
      <c r="V74" s="46"/>
      <c r="W74" s="31"/>
      <c r="X74" s="48"/>
      <c r="Y74" s="49"/>
    </row>
    <row r="75" spans="1:25" ht="13.5">
      <c r="A75" s="37">
        <v>3</v>
      </c>
      <c r="B75" s="61"/>
      <c r="C75" s="253"/>
      <c r="D75" s="40"/>
      <c r="E75" s="108"/>
      <c r="F75" s="44"/>
      <c r="G75" s="43"/>
      <c r="H75" s="31"/>
      <c r="I75" s="44"/>
      <c r="J75" s="43"/>
      <c r="K75" s="31"/>
      <c r="L75" s="45"/>
      <c r="M75" s="46"/>
      <c r="N75" s="31"/>
      <c r="O75" s="47"/>
      <c r="P75" s="46"/>
      <c r="Q75" s="31"/>
      <c r="R75" s="47"/>
      <c r="S75" s="46"/>
      <c r="T75" s="31"/>
      <c r="U75" s="47"/>
      <c r="V75" s="46"/>
      <c r="W75" s="31"/>
      <c r="X75" s="48"/>
      <c r="Y75" s="49"/>
    </row>
    <row r="76" spans="1:25" ht="13.5">
      <c r="A76" s="37">
        <v>4</v>
      </c>
      <c r="B76" s="61"/>
      <c r="C76" s="254"/>
      <c r="D76" s="73"/>
      <c r="E76" s="117"/>
      <c r="F76" s="44"/>
      <c r="G76" s="43"/>
      <c r="H76" s="31"/>
      <c r="I76" s="44"/>
      <c r="J76" s="43"/>
      <c r="K76" s="31"/>
      <c r="L76" s="45"/>
      <c r="M76" s="46"/>
      <c r="N76" s="31"/>
      <c r="O76" s="47"/>
      <c r="P76" s="46"/>
      <c r="Q76" s="31"/>
      <c r="R76" s="47"/>
      <c r="S76" s="46"/>
      <c r="T76" s="31"/>
      <c r="U76" s="47"/>
      <c r="V76" s="46"/>
      <c r="W76" s="31"/>
      <c r="X76" s="48"/>
      <c r="Y76" s="49"/>
    </row>
    <row r="77" spans="1:25" ht="13.5">
      <c r="A77" s="37">
        <v>5</v>
      </c>
      <c r="B77" s="61"/>
      <c r="C77" s="253"/>
      <c r="D77" s="40"/>
      <c r="E77" s="108"/>
      <c r="F77" s="44"/>
      <c r="G77" s="43"/>
      <c r="H77" s="31"/>
      <c r="I77" s="44"/>
      <c r="J77" s="43"/>
      <c r="K77" s="31"/>
      <c r="L77" s="45"/>
      <c r="M77" s="46"/>
      <c r="N77" s="31"/>
      <c r="O77" s="47"/>
      <c r="P77" s="46"/>
      <c r="Q77" s="31"/>
      <c r="R77" s="47"/>
      <c r="S77" s="46"/>
      <c r="T77" s="31"/>
      <c r="U77" s="47"/>
      <c r="V77" s="46"/>
      <c r="W77" s="31"/>
      <c r="X77" s="48"/>
      <c r="Y77" s="49"/>
    </row>
    <row r="78" spans="1:25" ht="13.5">
      <c r="A78" s="37">
        <v>6</v>
      </c>
      <c r="B78" s="61"/>
      <c r="C78" s="253"/>
      <c r="D78" s="40"/>
      <c r="E78" s="108"/>
      <c r="F78" s="44"/>
      <c r="G78" s="43"/>
      <c r="H78" s="31"/>
      <c r="I78" s="44"/>
      <c r="J78" s="43"/>
      <c r="K78" s="31"/>
      <c r="L78" s="45"/>
      <c r="M78" s="46"/>
      <c r="N78" s="31"/>
      <c r="O78" s="47"/>
      <c r="P78" s="46"/>
      <c r="Q78" s="31"/>
      <c r="R78" s="47"/>
      <c r="S78" s="46"/>
      <c r="T78" s="31"/>
      <c r="U78" s="47"/>
      <c r="V78" s="46"/>
      <c r="W78" s="31"/>
      <c r="X78" s="48"/>
      <c r="Y78" s="49"/>
    </row>
    <row r="79" spans="1:25" ht="13.5">
      <c r="A79" s="37">
        <v>7</v>
      </c>
      <c r="B79" s="61"/>
      <c r="C79" s="253"/>
      <c r="D79" s="40"/>
      <c r="E79" s="108"/>
      <c r="F79" s="44"/>
      <c r="G79" s="43"/>
      <c r="H79" s="31"/>
      <c r="I79" s="44"/>
      <c r="J79" s="43"/>
      <c r="K79" s="31"/>
      <c r="L79" s="45"/>
      <c r="M79" s="46"/>
      <c r="N79" s="31"/>
      <c r="O79" s="47"/>
      <c r="P79" s="46"/>
      <c r="Q79" s="31"/>
      <c r="R79" s="47"/>
      <c r="S79" s="46"/>
      <c r="T79" s="31"/>
      <c r="U79" s="47"/>
      <c r="V79" s="46"/>
      <c r="W79" s="31"/>
      <c r="X79" s="48"/>
      <c r="Y79" s="49"/>
    </row>
    <row r="80" spans="1:25" ht="13.5">
      <c r="A80" s="37">
        <v>8</v>
      </c>
      <c r="B80" s="61"/>
      <c r="C80" s="255"/>
      <c r="D80" s="40"/>
      <c r="E80" s="108"/>
      <c r="F80" s="44"/>
      <c r="G80" s="43"/>
      <c r="H80" s="31"/>
      <c r="I80" s="44"/>
      <c r="J80" s="43"/>
      <c r="K80" s="31"/>
      <c r="L80" s="45"/>
      <c r="M80" s="46"/>
      <c r="N80" s="31"/>
      <c r="O80" s="47"/>
      <c r="P80" s="46"/>
      <c r="Q80" s="31"/>
      <c r="R80" s="47"/>
      <c r="S80" s="46"/>
      <c r="T80" s="31"/>
      <c r="U80" s="47"/>
      <c r="V80" s="46"/>
      <c r="W80" s="31"/>
      <c r="X80" s="48"/>
      <c r="Y80" s="49"/>
    </row>
    <row r="81" spans="1:25" ht="13.5">
      <c r="A81" s="37">
        <v>9</v>
      </c>
      <c r="B81" s="61"/>
      <c r="C81" s="253"/>
      <c r="D81" s="40"/>
      <c r="E81" s="108"/>
      <c r="F81" s="44"/>
      <c r="G81" s="43"/>
      <c r="H81" s="31"/>
      <c r="I81" s="44"/>
      <c r="J81" s="43"/>
      <c r="K81" s="31"/>
      <c r="L81" s="45"/>
      <c r="M81" s="46"/>
      <c r="N81" s="31"/>
      <c r="O81" s="47"/>
      <c r="P81" s="46"/>
      <c r="Q81" s="31"/>
      <c r="R81" s="47"/>
      <c r="S81" s="46"/>
      <c r="T81" s="31"/>
      <c r="U81" s="47"/>
      <c r="V81" s="46"/>
      <c r="W81" s="31"/>
      <c r="X81" s="48"/>
      <c r="Y81" s="49"/>
    </row>
    <row r="82" spans="1:25" ht="13.5">
      <c r="A82" s="37">
        <v>10</v>
      </c>
      <c r="B82" s="61"/>
      <c r="C82" s="253"/>
      <c r="D82" s="40"/>
      <c r="E82" s="108"/>
      <c r="F82" s="44"/>
      <c r="G82" s="43"/>
      <c r="H82" s="31"/>
      <c r="I82" s="44"/>
      <c r="J82" s="43"/>
      <c r="K82" s="31"/>
      <c r="L82" s="45"/>
      <c r="M82" s="46"/>
      <c r="N82" s="31"/>
      <c r="O82" s="47"/>
      <c r="P82" s="46"/>
      <c r="Q82" s="31"/>
      <c r="R82" s="47"/>
      <c r="S82" s="46"/>
      <c r="T82" s="31"/>
      <c r="U82" s="47"/>
      <c r="V82" s="46"/>
      <c r="W82" s="31"/>
      <c r="X82" s="48"/>
      <c r="Y82" s="49"/>
    </row>
    <row r="83" spans="1:25" ht="13.5">
      <c r="A83" s="37">
        <v>11</v>
      </c>
      <c r="B83" s="40"/>
      <c r="C83" s="256"/>
      <c r="D83" s="40"/>
      <c r="E83" s="108"/>
      <c r="F83" s="44"/>
      <c r="G83" s="43"/>
      <c r="H83" s="31"/>
      <c r="I83" s="44"/>
      <c r="J83" s="43"/>
      <c r="K83" s="31"/>
      <c r="L83" s="45"/>
      <c r="M83" s="46"/>
      <c r="N83" s="31"/>
      <c r="O83" s="47"/>
      <c r="P83" s="46"/>
      <c r="Q83" s="31"/>
      <c r="R83" s="47"/>
      <c r="S83" s="46"/>
      <c r="T83" s="31"/>
      <c r="U83" s="47"/>
      <c r="V83" s="46"/>
      <c r="W83" s="31"/>
      <c r="X83" s="48"/>
      <c r="Y83" s="49"/>
    </row>
    <row r="84" spans="1:25" ht="13.5">
      <c r="A84" s="37">
        <v>12</v>
      </c>
      <c r="B84" s="61"/>
      <c r="C84" s="253"/>
      <c r="D84" s="40"/>
      <c r="E84" s="108"/>
      <c r="F84" s="64"/>
      <c r="G84" s="63"/>
      <c r="H84" s="31"/>
      <c r="I84" s="64"/>
      <c r="J84" s="63"/>
      <c r="K84" s="31"/>
      <c r="L84" s="45"/>
      <c r="M84" s="46"/>
      <c r="N84" s="31"/>
      <c r="O84" s="47"/>
      <c r="P84" s="46"/>
      <c r="Q84" s="31"/>
      <c r="R84" s="47"/>
      <c r="S84" s="46"/>
      <c r="T84" s="31"/>
      <c r="U84" s="47"/>
      <c r="V84" s="46"/>
      <c r="W84" s="31"/>
      <c r="X84" s="48"/>
      <c r="Y84" s="49"/>
    </row>
    <row r="85" spans="1:25" ht="13.5">
      <c r="A85" s="37">
        <v>13</v>
      </c>
      <c r="B85" s="61"/>
      <c r="C85" s="253"/>
      <c r="D85" s="40"/>
      <c r="E85" s="108"/>
      <c r="F85" s="64"/>
      <c r="G85" s="63"/>
      <c r="H85" s="31"/>
      <c r="I85" s="64"/>
      <c r="J85" s="63"/>
      <c r="K85" s="31"/>
      <c r="L85" s="45"/>
      <c r="M85" s="46"/>
      <c r="N85" s="31"/>
      <c r="O85" s="47"/>
      <c r="P85" s="46"/>
      <c r="Q85" s="31"/>
      <c r="R85" s="47"/>
      <c r="S85" s="46"/>
      <c r="T85" s="31"/>
      <c r="U85" s="47"/>
      <c r="V85" s="46"/>
      <c r="W85" s="31"/>
      <c r="X85" s="48"/>
      <c r="Y85" s="49"/>
    </row>
    <row r="86" spans="1:25" ht="13.5">
      <c r="A86" s="37">
        <v>14</v>
      </c>
      <c r="B86" s="61"/>
      <c r="C86" s="253"/>
      <c r="D86" s="40"/>
      <c r="E86" s="108"/>
      <c r="F86" s="64"/>
      <c r="G86" s="63"/>
      <c r="H86" s="31"/>
      <c r="I86" s="64"/>
      <c r="J86" s="63"/>
      <c r="K86" s="31"/>
      <c r="L86" s="45"/>
      <c r="M86" s="46"/>
      <c r="N86" s="31"/>
      <c r="O86" s="47"/>
      <c r="P86" s="46"/>
      <c r="Q86" s="31"/>
      <c r="R86" s="47"/>
      <c r="S86" s="46"/>
      <c r="T86" s="31"/>
      <c r="U86" s="47"/>
      <c r="V86" s="46"/>
      <c r="W86" s="31"/>
      <c r="X86" s="48"/>
      <c r="Y86" s="49"/>
    </row>
    <row r="87" spans="1:25" ht="13.5">
      <c r="A87" s="37">
        <v>15</v>
      </c>
      <c r="B87" s="61"/>
      <c r="C87" s="253"/>
      <c r="D87" s="40"/>
      <c r="E87" s="108"/>
      <c r="F87" s="64"/>
      <c r="G87" s="63"/>
      <c r="H87" s="31"/>
      <c r="I87" s="64"/>
      <c r="J87" s="63"/>
      <c r="K87" s="31"/>
      <c r="L87" s="45"/>
      <c r="M87" s="46"/>
      <c r="N87" s="31"/>
      <c r="O87" s="47"/>
      <c r="P87" s="46"/>
      <c r="Q87" s="31"/>
      <c r="R87" s="47"/>
      <c r="S87" s="46"/>
      <c r="T87" s="31"/>
      <c r="U87" s="47"/>
      <c r="V87" s="46"/>
      <c r="W87" s="31"/>
      <c r="X87" s="48"/>
      <c r="Y87" s="49"/>
    </row>
    <row r="88" spans="1:25" ht="13.5">
      <c r="A88" s="37">
        <v>16</v>
      </c>
      <c r="B88" s="61"/>
      <c r="C88" s="253"/>
      <c r="D88" s="40"/>
      <c r="E88" s="108"/>
      <c r="F88" s="47"/>
      <c r="G88" s="46"/>
      <c r="H88" s="31"/>
      <c r="I88" s="47"/>
      <c r="J88" s="46"/>
      <c r="K88" s="31"/>
      <c r="L88" s="45"/>
      <c r="M88" s="46"/>
      <c r="N88" s="31"/>
      <c r="O88" s="47"/>
      <c r="P88" s="46"/>
      <c r="Q88" s="31"/>
      <c r="R88" s="47"/>
      <c r="S88" s="46"/>
      <c r="T88" s="31"/>
      <c r="U88" s="47"/>
      <c r="V88" s="46"/>
      <c r="W88" s="31"/>
      <c r="X88" s="48"/>
      <c r="Y88" s="49"/>
    </row>
    <row r="89" spans="1:25" ht="13.5">
      <c r="A89" s="37">
        <v>17</v>
      </c>
      <c r="B89" s="40"/>
      <c r="C89" s="257"/>
      <c r="D89" s="40"/>
      <c r="E89" s="108"/>
      <c r="F89" s="69"/>
      <c r="G89" s="68"/>
      <c r="H89" s="31"/>
      <c r="I89" s="69"/>
      <c r="J89" s="68"/>
      <c r="K89" s="31"/>
      <c r="L89" s="70"/>
      <c r="M89" s="68"/>
      <c r="N89" s="31"/>
      <c r="O89" s="69"/>
      <c r="P89" s="68"/>
      <c r="Q89" s="31"/>
      <c r="R89" s="69"/>
      <c r="S89" s="68"/>
      <c r="T89" s="31"/>
      <c r="U89" s="69"/>
      <c r="V89" s="68"/>
      <c r="W89" s="31"/>
      <c r="X89" s="48"/>
      <c r="Y89" s="49"/>
    </row>
    <row r="90" spans="1:25" ht="13.5">
      <c r="A90" s="71">
        <v>18</v>
      </c>
      <c r="B90" s="61"/>
      <c r="C90" s="253"/>
      <c r="D90" s="40"/>
      <c r="E90" s="108"/>
      <c r="F90" s="78"/>
      <c r="G90" s="76"/>
      <c r="H90" s="77"/>
      <c r="I90" s="78"/>
      <c r="J90" s="76"/>
      <c r="K90" s="77"/>
      <c r="L90" s="69"/>
      <c r="M90" s="68"/>
      <c r="N90" s="77"/>
      <c r="O90" s="69"/>
      <c r="P90" s="68"/>
      <c r="Q90" s="77"/>
      <c r="R90" s="69"/>
      <c r="S90" s="68"/>
      <c r="T90" s="77"/>
      <c r="U90" s="69"/>
      <c r="V90" s="68"/>
      <c r="W90" s="77"/>
      <c r="X90" s="79"/>
      <c r="Y90" s="49"/>
    </row>
    <row r="91" spans="1:25" ht="13.5">
      <c r="A91" s="71">
        <v>19</v>
      </c>
      <c r="B91" s="61"/>
      <c r="C91" s="253"/>
      <c r="D91" s="40"/>
      <c r="E91" s="108"/>
      <c r="F91" s="47"/>
      <c r="G91" s="46"/>
      <c r="H91" s="77"/>
      <c r="I91" s="47"/>
      <c r="J91" s="46"/>
      <c r="K91" s="77"/>
      <c r="L91" s="47"/>
      <c r="M91" s="46"/>
      <c r="N91" s="77"/>
      <c r="O91" s="47"/>
      <c r="P91" s="46"/>
      <c r="Q91" s="77"/>
      <c r="R91" s="47"/>
      <c r="S91" s="46"/>
      <c r="T91" s="77"/>
      <c r="U91" s="47"/>
      <c r="V91" s="46"/>
      <c r="W91" s="77"/>
      <c r="X91" s="79"/>
      <c r="Y91" s="49"/>
    </row>
    <row r="92" spans="1:25" ht="13.5">
      <c r="A92" s="37">
        <v>20</v>
      </c>
      <c r="B92" s="40"/>
      <c r="C92" s="256" t="s">
        <v>76</v>
      </c>
      <c r="D92" s="40" t="s">
        <v>77</v>
      </c>
      <c r="E92" s="108">
        <v>1955</v>
      </c>
      <c r="F92" s="69"/>
      <c r="G92" s="68"/>
      <c r="H92" s="31"/>
      <c r="I92" s="69"/>
      <c r="J92" s="68"/>
      <c r="K92" s="31"/>
      <c r="L92" s="70"/>
      <c r="M92" s="68"/>
      <c r="N92" s="31"/>
      <c r="O92" s="69"/>
      <c r="P92" s="68"/>
      <c r="Q92" s="31"/>
      <c r="R92" s="69"/>
      <c r="S92" s="68"/>
      <c r="T92" s="31"/>
      <c r="U92" s="69"/>
      <c r="V92" s="68"/>
      <c r="W92" s="31"/>
      <c r="X92" s="48"/>
      <c r="Y92" s="49"/>
    </row>
    <row r="93" spans="1:25" ht="13.5">
      <c r="A93" s="81">
        <v>21</v>
      </c>
      <c r="B93" s="230"/>
      <c r="C93" s="258"/>
      <c r="D93" s="84"/>
      <c r="E93" s="122"/>
      <c r="F93" s="259"/>
      <c r="G93" s="87"/>
      <c r="H93" s="88"/>
      <c r="I93" s="89"/>
      <c r="J93" s="87"/>
      <c r="K93" s="88"/>
      <c r="L93" s="90"/>
      <c r="M93" s="91"/>
      <c r="N93" s="88"/>
      <c r="O93" s="92"/>
      <c r="P93" s="91"/>
      <c r="Q93" s="88"/>
      <c r="R93" s="92"/>
      <c r="S93" s="91"/>
      <c r="T93" s="88"/>
      <c r="U93" s="92"/>
      <c r="V93" s="91"/>
      <c r="W93" s="88"/>
      <c r="X93" s="93"/>
      <c r="Y93" s="94"/>
    </row>
    <row r="94" spans="1:25" ht="22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2.5">
      <c r="A96" s="1" t="s">
        <v>215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2.5">
      <c r="A97" s="2" t="s">
        <v>1</v>
      </c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2.5">
      <c r="A98" s="2" t="s">
        <v>216</v>
      </c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2.5">
      <c r="A99" s="5" t="s">
        <v>3</v>
      </c>
      <c r="B99" s="5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2.5">
      <c r="A100" s="8"/>
      <c r="B100" s="8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2.5">
      <c r="A101" s="9" t="s">
        <v>34</v>
      </c>
      <c r="B101" s="8"/>
      <c r="C101" s="8"/>
      <c r="D101" s="3"/>
      <c r="E101" s="3"/>
      <c r="F101" s="10"/>
      <c r="G101" s="10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11"/>
      <c r="W101" s="11"/>
      <c r="X101" s="4"/>
      <c r="Y101" s="4"/>
    </row>
    <row r="102" spans="6:23" ht="13.5">
      <c r="F102" s="12"/>
      <c r="G102" s="13" t="s">
        <v>5</v>
      </c>
      <c r="H102" s="14"/>
      <c r="I102" s="13"/>
      <c r="J102" s="13" t="s">
        <v>6</v>
      </c>
      <c r="K102" s="14"/>
      <c r="L102" s="13"/>
      <c r="M102" s="13" t="s">
        <v>7</v>
      </c>
      <c r="N102" s="14"/>
      <c r="O102" s="13"/>
      <c r="P102" s="13" t="s">
        <v>8</v>
      </c>
      <c r="Q102" s="14"/>
      <c r="R102" s="13"/>
      <c r="S102" s="13" t="s">
        <v>9</v>
      </c>
      <c r="T102" s="14"/>
      <c r="U102" s="13"/>
      <c r="V102" s="13" t="s">
        <v>10</v>
      </c>
      <c r="W102" s="14"/>
    </row>
    <row r="103" spans="1:25" ht="13.5">
      <c r="A103" s="15" t="s">
        <v>11</v>
      </c>
      <c r="B103" s="16" t="s">
        <v>12</v>
      </c>
      <c r="C103" s="16" t="s">
        <v>13</v>
      </c>
      <c r="D103" s="16" t="s">
        <v>14</v>
      </c>
      <c r="E103" s="16" t="s">
        <v>15</v>
      </c>
      <c r="F103" s="18" t="s">
        <v>16</v>
      </c>
      <c r="G103" s="19" t="s">
        <v>17</v>
      </c>
      <c r="H103" s="16" t="s">
        <v>18</v>
      </c>
      <c r="I103" s="20" t="s">
        <v>19</v>
      </c>
      <c r="J103" s="20" t="s">
        <v>20</v>
      </c>
      <c r="K103" s="16" t="s">
        <v>18</v>
      </c>
      <c r="L103" s="21" t="s">
        <v>21</v>
      </c>
      <c r="M103" s="20" t="s">
        <v>22</v>
      </c>
      <c r="N103" s="16" t="s">
        <v>18</v>
      </c>
      <c r="O103" s="20" t="s">
        <v>23</v>
      </c>
      <c r="P103" s="20" t="s">
        <v>24</v>
      </c>
      <c r="Q103" s="16" t="s">
        <v>18</v>
      </c>
      <c r="R103" s="20" t="s">
        <v>25</v>
      </c>
      <c r="S103" s="20" t="s">
        <v>26</v>
      </c>
      <c r="T103" s="16" t="s">
        <v>18</v>
      </c>
      <c r="U103" s="20" t="s">
        <v>27</v>
      </c>
      <c r="V103" s="20" t="s">
        <v>28</v>
      </c>
      <c r="W103" s="16" t="s">
        <v>18</v>
      </c>
      <c r="X103" s="22" t="s">
        <v>29</v>
      </c>
      <c r="Y103" s="23" t="s">
        <v>30</v>
      </c>
    </row>
    <row r="104" spans="1:25" ht="13.5">
      <c r="A104" s="24">
        <v>1</v>
      </c>
      <c r="B104" s="250"/>
      <c r="C104" s="251"/>
      <c r="D104" s="27"/>
      <c r="E104" s="252"/>
      <c r="F104" s="99"/>
      <c r="G104" s="30"/>
      <c r="H104" s="31"/>
      <c r="I104" s="32"/>
      <c r="J104" s="30"/>
      <c r="K104" s="31"/>
      <c r="L104" s="12"/>
      <c r="M104" s="33"/>
      <c r="N104" s="31"/>
      <c r="O104" s="34"/>
      <c r="P104" s="33"/>
      <c r="Q104" s="31"/>
      <c r="R104" s="34"/>
      <c r="S104" s="33"/>
      <c r="T104" s="31"/>
      <c r="U104" s="34"/>
      <c r="V104" s="33"/>
      <c r="W104" s="31"/>
      <c r="X104" s="35"/>
      <c r="Y104" s="36"/>
    </row>
    <row r="105" spans="1:25" ht="13.5">
      <c r="A105" s="37">
        <v>2</v>
      </c>
      <c r="B105" s="61"/>
      <c r="C105" s="253"/>
      <c r="D105" s="40"/>
      <c r="E105" s="108"/>
      <c r="F105" s="180"/>
      <c r="G105" s="43"/>
      <c r="H105" s="31"/>
      <c r="I105" s="44"/>
      <c r="J105" s="43"/>
      <c r="K105" s="31"/>
      <c r="L105" s="45"/>
      <c r="M105" s="46"/>
      <c r="N105" s="31"/>
      <c r="O105" s="47"/>
      <c r="P105" s="46"/>
      <c r="Q105" s="31"/>
      <c r="R105" s="47"/>
      <c r="S105" s="46"/>
      <c r="T105" s="31"/>
      <c r="U105" s="47"/>
      <c r="V105" s="46"/>
      <c r="W105" s="31"/>
      <c r="X105" s="48"/>
      <c r="Y105" s="49"/>
    </row>
    <row r="106" spans="1:25" ht="13.5">
      <c r="A106" s="37">
        <v>3</v>
      </c>
      <c r="B106" s="61"/>
      <c r="C106" s="253"/>
      <c r="D106" s="40"/>
      <c r="E106" s="108"/>
      <c r="F106" s="44"/>
      <c r="G106" s="43"/>
      <c r="H106" s="31"/>
      <c r="I106" s="44"/>
      <c r="J106" s="43"/>
      <c r="K106" s="31"/>
      <c r="L106" s="45"/>
      <c r="M106" s="46"/>
      <c r="N106" s="31"/>
      <c r="O106" s="47"/>
      <c r="P106" s="46"/>
      <c r="Q106" s="31"/>
      <c r="R106" s="47"/>
      <c r="S106" s="46"/>
      <c r="T106" s="31"/>
      <c r="U106" s="47"/>
      <c r="V106" s="46"/>
      <c r="W106" s="31"/>
      <c r="X106" s="48"/>
      <c r="Y106" s="49"/>
    </row>
    <row r="107" spans="1:25" ht="13.5">
      <c r="A107" s="37">
        <v>4</v>
      </c>
      <c r="B107" s="61"/>
      <c r="C107" s="254"/>
      <c r="D107" s="73"/>
      <c r="E107" s="117"/>
      <c r="F107" s="44"/>
      <c r="G107" s="43"/>
      <c r="H107" s="31"/>
      <c r="I107" s="44"/>
      <c r="J107" s="43"/>
      <c r="K107" s="31"/>
      <c r="L107" s="45"/>
      <c r="M107" s="46"/>
      <c r="N107" s="31"/>
      <c r="O107" s="47"/>
      <c r="P107" s="46"/>
      <c r="Q107" s="31"/>
      <c r="R107" s="47"/>
      <c r="S107" s="46"/>
      <c r="T107" s="31"/>
      <c r="U107" s="47"/>
      <c r="V107" s="46"/>
      <c r="W107" s="31"/>
      <c r="X107" s="48"/>
      <c r="Y107" s="49"/>
    </row>
    <row r="108" spans="1:25" ht="13.5">
      <c r="A108" s="37">
        <v>5</v>
      </c>
      <c r="B108" s="61"/>
      <c r="C108" s="253"/>
      <c r="D108" s="40"/>
      <c r="E108" s="108"/>
      <c r="F108" s="44"/>
      <c r="G108" s="43"/>
      <c r="H108" s="31"/>
      <c r="I108" s="44"/>
      <c r="J108" s="43"/>
      <c r="K108" s="31"/>
      <c r="L108" s="45"/>
      <c r="M108" s="46"/>
      <c r="N108" s="31"/>
      <c r="O108" s="47"/>
      <c r="P108" s="46"/>
      <c r="Q108" s="31"/>
      <c r="R108" s="47"/>
      <c r="S108" s="46"/>
      <c r="T108" s="31"/>
      <c r="U108" s="47"/>
      <c r="V108" s="46"/>
      <c r="W108" s="31"/>
      <c r="X108" s="48"/>
      <c r="Y108" s="49"/>
    </row>
    <row r="109" spans="1:25" ht="13.5">
      <c r="A109" s="37">
        <v>6</v>
      </c>
      <c r="B109" s="61"/>
      <c r="C109" s="253"/>
      <c r="D109" s="40"/>
      <c r="E109" s="108"/>
      <c r="F109" s="44"/>
      <c r="G109" s="43"/>
      <c r="H109" s="31"/>
      <c r="I109" s="44"/>
      <c r="J109" s="43"/>
      <c r="K109" s="31"/>
      <c r="L109" s="45"/>
      <c r="M109" s="46"/>
      <c r="N109" s="31"/>
      <c r="O109" s="47"/>
      <c r="P109" s="46"/>
      <c r="Q109" s="31"/>
      <c r="R109" s="47"/>
      <c r="S109" s="46"/>
      <c r="T109" s="31"/>
      <c r="U109" s="47"/>
      <c r="V109" s="46"/>
      <c r="W109" s="31"/>
      <c r="X109" s="48"/>
      <c r="Y109" s="49"/>
    </row>
    <row r="110" spans="1:25" ht="13.5">
      <c r="A110" s="37">
        <v>7</v>
      </c>
      <c r="B110" s="61"/>
      <c r="C110" s="253"/>
      <c r="D110" s="40"/>
      <c r="E110" s="108"/>
      <c r="F110" s="44"/>
      <c r="G110" s="43"/>
      <c r="H110" s="31"/>
      <c r="I110" s="44"/>
      <c r="J110" s="43"/>
      <c r="K110" s="31"/>
      <c r="L110" s="45"/>
      <c r="M110" s="46"/>
      <c r="N110" s="31"/>
      <c r="O110" s="47"/>
      <c r="P110" s="46"/>
      <c r="Q110" s="31"/>
      <c r="R110" s="47"/>
      <c r="S110" s="46"/>
      <c r="T110" s="31"/>
      <c r="U110" s="47"/>
      <c r="V110" s="46"/>
      <c r="W110" s="31"/>
      <c r="X110" s="48"/>
      <c r="Y110" s="49"/>
    </row>
    <row r="111" spans="1:25" ht="13.5">
      <c r="A111" s="37">
        <v>8</v>
      </c>
      <c r="B111" s="61"/>
      <c r="C111" s="255"/>
      <c r="D111" s="40"/>
      <c r="E111" s="108"/>
      <c r="F111" s="44"/>
      <c r="G111" s="43"/>
      <c r="H111" s="31"/>
      <c r="I111" s="44"/>
      <c r="J111" s="43"/>
      <c r="K111" s="31"/>
      <c r="L111" s="45"/>
      <c r="M111" s="46"/>
      <c r="N111" s="31"/>
      <c r="O111" s="47"/>
      <c r="P111" s="46"/>
      <c r="Q111" s="31"/>
      <c r="R111" s="47"/>
      <c r="S111" s="46"/>
      <c r="T111" s="31"/>
      <c r="U111" s="47"/>
      <c r="V111" s="46"/>
      <c r="W111" s="31"/>
      <c r="X111" s="48"/>
      <c r="Y111" s="49"/>
    </row>
    <row r="112" spans="1:25" ht="13.5">
      <c r="A112" s="37">
        <v>9</v>
      </c>
      <c r="B112" s="61"/>
      <c r="C112" s="253"/>
      <c r="D112" s="40"/>
      <c r="E112" s="108"/>
      <c r="F112" s="44"/>
      <c r="G112" s="43"/>
      <c r="H112" s="31"/>
      <c r="I112" s="44"/>
      <c r="J112" s="43"/>
      <c r="K112" s="31"/>
      <c r="L112" s="45"/>
      <c r="M112" s="46"/>
      <c r="N112" s="31"/>
      <c r="O112" s="47"/>
      <c r="P112" s="46"/>
      <c r="Q112" s="31"/>
      <c r="R112" s="47"/>
      <c r="S112" s="46"/>
      <c r="T112" s="31"/>
      <c r="U112" s="47"/>
      <c r="V112" s="46"/>
      <c r="W112" s="31"/>
      <c r="X112" s="48"/>
      <c r="Y112" s="49"/>
    </row>
    <row r="113" spans="1:25" ht="13.5">
      <c r="A113" s="37">
        <v>10</v>
      </c>
      <c r="B113" s="61"/>
      <c r="C113" s="253"/>
      <c r="D113" s="40"/>
      <c r="E113" s="108"/>
      <c r="F113" s="44"/>
      <c r="G113" s="43"/>
      <c r="H113" s="31"/>
      <c r="I113" s="44"/>
      <c r="J113" s="43"/>
      <c r="K113" s="31"/>
      <c r="L113" s="45"/>
      <c r="M113" s="46"/>
      <c r="N113" s="31"/>
      <c r="O113" s="47"/>
      <c r="P113" s="46"/>
      <c r="Q113" s="31"/>
      <c r="R113" s="47"/>
      <c r="S113" s="46"/>
      <c r="T113" s="31"/>
      <c r="U113" s="47"/>
      <c r="V113" s="46"/>
      <c r="W113" s="31"/>
      <c r="X113" s="48"/>
      <c r="Y113" s="49"/>
    </row>
    <row r="114" spans="1:25" ht="13.5">
      <c r="A114" s="37">
        <v>11</v>
      </c>
      <c r="B114" s="40"/>
      <c r="C114" s="256"/>
      <c r="D114" s="40"/>
      <c r="E114" s="108"/>
      <c r="F114" s="44"/>
      <c r="G114" s="43"/>
      <c r="H114" s="31"/>
      <c r="I114" s="44"/>
      <c r="J114" s="43"/>
      <c r="K114" s="31"/>
      <c r="L114" s="45"/>
      <c r="M114" s="46"/>
      <c r="N114" s="31"/>
      <c r="O114" s="47"/>
      <c r="P114" s="46"/>
      <c r="Q114" s="31"/>
      <c r="R114" s="47"/>
      <c r="S114" s="46"/>
      <c r="T114" s="31"/>
      <c r="U114" s="47"/>
      <c r="V114" s="46"/>
      <c r="W114" s="31"/>
      <c r="X114" s="48"/>
      <c r="Y114" s="49"/>
    </row>
    <row r="115" spans="1:25" ht="13.5">
      <c r="A115" s="37">
        <v>12</v>
      </c>
      <c r="B115" s="61"/>
      <c r="C115" s="253"/>
      <c r="D115" s="40"/>
      <c r="E115" s="108"/>
      <c r="F115" s="64"/>
      <c r="G115" s="63"/>
      <c r="H115" s="31"/>
      <c r="I115" s="64"/>
      <c r="J115" s="63"/>
      <c r="K115" s="31"/>
      <c r="L115" s="45"/>
      <c r="M115" s="46"/>
      <c r="N115" s="31"/>
      <c r="O115" s="47"/>
      <c r="P115" s="46"/>
      <c r="Q115" s="31"/>
      <c r="R115" s="47"/>
      <c r="S115" s="46"/>
      <c r="T115" s="31"/>
      <c r="U115" s="47"/>
      <c r="V115" s="46"/>
      <c r="W115" s="31"/>
      <c r="X115" s="48"/>
      <c r="Y115" s="49"/>
    </row>
    <row r="116" spans="1:25" ht="13.5">
      <c r="A116" s="37">
        <v>13</v>
      </c>
      <c r="B116" s="61"/>
      <c r="C116" s="253"/>
      <c r="D116" s="40"/>
      <c r="E116" s="108"/>
      <c r="F116" s="64"/>
      <c r="G116" s="63"/>
      <c r="H116" s="31"/>
      <c r="I116" s="64"/>
      <c r="J116" s="63"/>
      <c r="K116" s="31"/>
      <c r="L116" s="45"/>
      <c r="M116" s="46"/>
      <c r="N116" s="31"/>
      <c r="O116" s="47"/>
      <c r="P116" s="46"/>
      <c r="Q116" s="31"/>
      <c r="R116" s="47"/>
      <c r="S116" s="46"/>
      <c r="T116" s="31"/>
      <c r="U116" s="47"/>
      <c r="V116" s="46"/>
      <c r="W116" s="31"/>
      <c r="X116" s="48"/>
      <c r="Y116" s="49"/>
    </row>
    <row r="117" spans="1:25" ht="13.5">
      <c r="A117" s="37">
        <v>14</v>
      </c>
      <c r="B117" s="61"/>
      <c r="C117" s="253"/>
      <c r="D117" s="40"/>
      <c r="E117" s="108"/>
      <c r="F117" s="64"/>
      <c r="G117" s="63"/>
      <c r="H117" s="31"/>
      <c r="I117" s="64"/>
      <c r="J117" s="63"/>
      <c r="K117" s="31"/>
      <c r="L117" s="45"/>
      <c r="M117" s="46"/>
      <c r="N117" s="31"/>
      <c r="O117" s="47"/>
      <c r="P117" s="46"/>
      <c r="Q117" s="31"/>
      <c r="R117" s="47"/>
      <c r="S117" s="46"/>
      <c r="T117" s="31"/>
      <c r="U117" s="47"/>
      <c r="V117" s="46"/>
      <c r="W117" s="31"/>
      <c r="X117" s="48"/>
      <c r="Y117" s="49"/>
    </row>
    <row r="118" spans="1:25" ht="13.5">
      <c r="A118" s="37">
        <v>15</v>
      </c>
      <c r="B118" s="61"/>
      <c r="C118" s="253"/>
      <c r="D118" s="40"/>
      <c r="E118" s="108"/>
      <c r="F118" s="64"/>
      <c r="G118" s="63"/>
      <c r="H118" s="31"/>
      <c r="I118" s="64"/>
      <c r="J118" s="63"/>
      <c r="K118" s="31"/>
      <c r="L118" s="45"/>
      <c r="M118" s="46"/>
      <c r="N118" s="31"/>
      <c r="O118" s="47"/>
      <c r="P118" s="46"/>
      <c r="Q118" s="31"/>
      <c r="R118" s="47"/>
      <c r="S118" s="46"/>
      <c r="T118" s="31"/>
      <c r="U118" s="47"/>
      <c r="V118" s="46"/>
      <c r="W118" s="31"/>
      <c r="X118" s="48"/>
      <c r="Y118" s="49"/>
    </row>
    <row r="119" spans="1:25" ht="13.5">
      <c r="A119" s="37">
        <v>16</v>
      </c>
      <c r="B119" s="61"/>
      <c r="C119" s="253"/>
      <c r="D119" s="40"/>
      <c r="E119" s="108"/>
      <c r="F119" s="47"/>
      <c r="G119" s="46"/>
      <c r="H119" s="31"/>
      <c r="I119" s="47"/>
      <c r="J119" s="46"/>
      <c r="K119" s="31"/>
      <c r="L119" s="45"/>
      <c r="M119" s="46"/>
      <c r="N119" s="31"/>
      <c r="O119" s="47"/>
      <c r="P119" s="46"/>
      <c r="Q119" s="31"/>
      <c r="R119" s="47"/>
      <c r="S119" s="46"/>
      <c r="T119" s="31"/>
      <c r="U119" s="47"/>
      <c r="V119" s="46"/>
      <c r="W119" s="31"/>
      <c r="X119" s="48"/>
      <c r="Y119" s="49"/>
    </row>
    <row r="120" spans="1:25" ht="13.5">
      <c r="A120" s="37">
        <v>17</v>
      </c>
      <c r="B120" s="40"/>
      <c r="C120" s="257"/>
      <c r="D120" s="40"/>
      <c r="E120" s="108"/>
      <c r="F120" s="69"/>
      <c r="G120" s="68"/>
      <c r="H120" s="31"/>
      <c r="I120" s="69"/>
      <c r="J120" s="68"/>
      <c r="K120" s="31"/>
      <c r="L120" s="70"/>
      <c r="M120" s="68"/>
      <c r="N120" s="31"/>
      <c r="O120" s="69"/>
      <c r="P120" s="68"/>
      <c r="Q120" s="31"/>
      <c r="R120" s="69"/>
      <c r="S120" s="68"/>
      <c r="T120" s="31"/>
      <c r="U120" s="69"/>
      <c r="V120" s="68"/>
      <c r="W120" s="31"/>
      <c r="X120" s="48"/>
      <c r="Y120" s="49"/>
    </row>
    <row r="121" spans="1:25" ht="13.5">
      <c r="A121" s="71">
        <v>18</v>
      </c>
      <c r="B121" s="61"/>
      <c r="C121" s="253"/>
      <c r="D121" s="40"/>
      <c r="E121" s="108"/>
      <c r="F121" s="78"/>
      <c r="G121" s="76"/>
      <c r="H121" s="77"/>
      <c r="I121" s="78"/>
      <c r="J121" s="76"/>
      <c r="K121" s="77"/>
      <c r="L121" s="69"/>
      <c r="M121" s="68"/>
      <c r="N121" s="77"/>
      <c r="O121" s="69"/>
      <c r="P121" s="68"/>
      <c r="Q121" s="77"/>
      <c r="R121" s="69"/>
      <c r="S121" s="68"/>
      <c r="T121" s="77"/>
      <c r="U121" s="69"/>
      <c r="V121" s="68"/>
      <c r="W121" s="77"/>
      <c r="X121" s="79"/>
      <c r="Y121" s="49"/>
    </row>
    <row r="122" spans="1:25" ht="13.5">
      <c r="A122" s="71">
        <v>19</v>
      </c>
      <c r="B122" s="61"/>
      <c r="C122" s="253"/>
      <c r="D122" s="40"/>
      <c r="E122" s="108"/>
      <c r="F122" s="47"/>
      <c r="G122" s="46"/>
      <c r="H122" s="77"/>
      <c r="I122" s="47"/>
      <c r="J122" s="46"/>
      <c r="K122" s="77"/>
      <c r="L122" s="47"/>
      <c r="M122" s="46"/>
      <c r="N122" s="77"/>
      <c r="O122" s="47"/>
      <c r="P122" s="46"/>
      <c r="Q122" s="77"/>
      <c r="R122" s="47"/>
      <c r="S122" s="46"/>
      <c r="T122" s="77"/>
      <c r="U122" s="47"/>
      <c r="V122" s="46"/>
      <c r="W122" s="77"/>
      <c r="X122" s="79"/>
      <c r="Y122" s="49"/>
    </row>
    <row r="123" spans="1:25" ht="13.5">
      <c r="A123" s="37">
        <v>20</v>
      </c>
      <c r="B123" s="40"/>
      <c r="C123" s="257"/>
      <c r="D123" s="40"/>
      <c r="E123" s="108"/>
      <c r="F123" s="69"/>
      <c r="G123" s="68"/>
      <c r="H123" s="31"/>
      <c r="I123" s="69"/>
      <c r="J123" s="68"/>
      <c r="K123" s="31"/>
      <c r="L123" s="70"/>
      <c r="M123" s="68"/>
      <c r="N123" s="31"/>
      <c r="O123" s="69"/>
      <c r="P123" s="68"/>
      <c r="Q123" s="31"/>
      <c r="R123" s="69"/>
      <c r="S123" s="68"/>
      <c r="T123" s="31"/>
      <c r="U123" s="69"/>
      <c r="V123" s="68"/>
      <c r="W123" s="31"/>
      <c r="X123" s="48"/>
      <c r="Y123" s="49"/>
    </row>
    <row r="124" spans="1:25" ht="13.5">
      <c r="A124" s="81">
        <v>21</v>
      </c>
      <c r="B124" s="230"/>
      <c r="C124" s="258"/>
      <c r="D124" s="84"/>
      <c r="E124" s="122"/>
      <c r="F124" s="259"/>
      <c r="G124" s="87"/>
      <c r="H124" s="88"/>
      <c r="I124" s="89"/>
      <c r="J124" s="87"/>
      <c r="K124" s="88"/>
      <c r="L124" s="90"/>
      <c r="M124" s="91"/>
      <c r="N124" s="88"/>
      <c r="O124" s="92"/>
      <c r="P124" s="91"/>
      <c r="Q124" s="88"/>
      <c r="R124" s="92"/>
      <c r="S124" s="91"/>
      <c r="T124" s="88"/>
      <c r="U124" s="92"/>
      <c r="V124" s="91"/>
      <c r="W124" s="88"/>
      <c r="X124" s="93"/>
      <c r="Y124" s="94"/>
    </row>
  </sheetData>
  <sheetProtection selectLockedCells="1" selectUnlockedCells="1"/>
  <mergeCells count="14">
    <mergeCell ref="A1:Y1"/>
    <mergeCell ref="A2:C2"/>
    <mergeCell ref="A3:C3"/>
    <mergeCell ref="A34:Y34"/>
    <mergeCell ref="A35:C35"/>
    <mergeCell ref="A36:C36"/>
    <mergeCell ref="A63:C63"/>
    <mergeCell ref="A65:Y65"/>
    <mergeCell ref="A66:C66"/>
    <mergeCell ref="A67:C67"/>
    <mergeCell ref="A94:Y94"/>
    <mergeCell ref="A96:Y96"/>
    <mergeCell ref="A97:C97"/>
    <mergeCell ref="A98:C9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73">
      <selection activeCell="C95" sqref="C95"/>
    </sheetView>
  </sheetViews>
  <sheetFormatPr defaultColWidth="4.57421875" defaultRowHeight="15"/>
  <cols>
    <col min="1" max="1" width="4.57421875" style="0" customWidth="1"/>
    <col min="2" max="2" width="10.7109375" style="0" customWidth="1"/>
    <col min="3" max="3" width="27.00390625" style="0" customWidth="1"/>
    <col min="4" max="4" width="22.00390625" style="0" customWidth="1"/>
    <col min="5" max="5" width="4.8515625" style="0" customWidth="1"/>
    <col min="6" max="23" width="3.7109375" style="0" customWidth="1"/>
    <col min="24" max="24" width="4.57421875" style="0" customWidth="1"/>
    <col min="25" max="16384" width="3.7109375" style="0" customWidth="1"/>
  </cols>
  <sheetData>
    <row r="1" spans="1:25" ht="22.5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 t="s">
        <v>218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5" t="s">
        <v>3</v>
      </c>
      <c r="B4" s="5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2.5">
      <c r="A5" s="8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2.5">
      <c r="A6" s="9" t="s">
        <v>4</v>
      </c>
      <c r="B6" s="8"/>
      <c r="C6" s="8"/>
      <c r="D6" s="3"/>
      <c r="E6" s="3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4"/>
      <c r="Y6" s="4"/>
    </row>
    <row r="7" spans="6:23" ht="13.5">
      <c r="F7" s="12"/>
      <c r="G7" s="13" t="s">
        <v>5</v>
      </c>
      <c r="H7" s="14"/>
      <c r="I7" s="13"/>
      <c r="J7" s="13" t="s">
        <v>6</v>
      </c>
      <c r="K7" s="14"/>
      <c r="L7" s="13"/>
      <c r="M7" s="13" t="s">
        <v>7</v>
      </c>
      <c r="N7" s="14"/>
      <c r="O7" s="13"/>
      <c r="P7" s="13" t="s">
        <v>8</v>
      </c>
      <c r="Q7" s="14"/>
      <c r="R7" s="13"/>
      <c r="S7" s="13" t="s">
        <v>9</v>
      </c>
      <c r="T7" s="14"/>
      <c r="U7" s="13"/>
      <c r="V7" s="13" t="s">
        <v>10</v>
      </c>
      <c r="W7" s="14"/>
    </row>
    <row r="8" spans="1:25" ht="13.5">
      <c r="A8" s="15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8" t="s">
        <v>16</v>
      </c>
      <c r="G8" s="19" t="s">
        <v>17</v>
      </c>
      <c r="H8" s="16" t="s">
        <v>18</v>
      </c>
      <c r="I8" s="20" t="s">
        <v>19</v>
      </c>
      <c r="J8" s="20" t="s">
        <v>20</v>
      </c>
      <c r="K8" s="16" t="s">
        <v>18</v>
      </c>
      <c r="L8" s="21" t="s">
        <v>21</v>
      </c>
      <c r="M8" s="20" t="s">
        <v>22</v>
      </c>
      <c r="N8" s="16" t="s">
        <v>18</v>
      </c>
      <c r="O8" s="20" t="s">
        <v>23</v>
      </c>
      <c r="P8" s="20" t="s">
        <v>24</v>
      </c>
      <c r="Q8" s="16" t="s">
        <v>18</v>
      </c>
      <c r="R8" s="20" t="s">
        <v>25</v>
      </c>
      <c r="S8" s="20" t="s">
        <v>26</v>
      </c>
      <c r="T8" s="16" t="s">
        <v>18</v>
      </c>
      <c r="U8" s="20" t="s">
        <v>27</v>
      </c>
      <c r="V8" s="20" t="s">
        <v>28</v>
      </c>
      <c r="W8" s="16" t="s">
        <v>18</v>
      </c>
      <c r="X8" s="22" t="s">
        <v>29</v>
      </c>
      <c r="Y8" s="23" t="s">
        <v>30</v>
      </c>
    </row>
    <row r="9" spans="1:25" ht="13.5">
      <c r="A9" s="24">
        <v>1</v>
      </c>
      <c r="B9" s="250"/>
      <c r="C9" s="251"/>
      <c r="D9" s="27"/>
      <c r="E9" s="252"/>
      <c r="F9" s="99"/>
      <c r="G9" s="30"/>
      <c r="H9" s="31"/>
      <c r="I9" s="32"/>
      <c r="J9" s="30"/>
      <c r="K9" s="31"/>
      <c r="L9" s="12"/>
      <c r="M9" s="33"/>
      <c r="N9" s="31"/>
      <c r="O9" s="34"/>
      <c r="P9" s="33"/>
      <c r="Q9" s="31"/>
      <c r="R9" s="34"/>
      <c r="S9" s="33"/>
      <c r="T9" s="31"/>
      <c r="U9" s="34"/>
      <c r="V9" s="33"/>
      <c r="W9" s="31"/>
      <c r="X9" s="35"/>
      <c r="Y9" s="36"/>
    </row>
    <row r="10" spans="1:25" ht="13.5">
      <c r="A10" s="37">
        <v>2</v>
      </c>
      <c r="B10" s="61"/>
      <c r="C10" s="253"/>
      <c r="D10" s="40"/>
      <c r="E10" s="108"/>
      <c r="F10" s="180"/>
      <c r="G10" s="43"/>
      <c r="H10" s="31"/>
      <c r="I10" s="44"/>
      <c r="J10" s="43"/>
      <c r="K10" s="31"/>
      <c r="L10" s="45"/>
      <c r="M10" s="46"/>
      <c r="N10" s="31"/>
      <c r="O10" s="47"/>
      <c r="P10" s="46"/>
      <c r="Q10" s="31"/>
      <c r="R10" s="47"/>
      <c r="S10" s="46"/>
      <c r="T10" s="31"/>
      <c r="U10" s="47"/>
      <c r="V10" s="46"/>
      <c r="W10" s="31"/>
      <c r="X10" s="48"/>
      <c r="Y10" s="49"/>
    </row>
    <row r="11" spans="1:25" ht="13.5">
      <c r="A11" s="37">
        <v>3</v>
      </c>
      <c r="B11" s="61"/>
      <c r="C11" s="253"/>
      <c r="D11" s="40"/>
      <c r="E11" s="108"/>
      <c r="F11" s="44"/>
      <c r="G11" s="43"/>
      <c r="H11" s="31"/>
      <c r="I11" s="44"/>
      <c r="J11" s="43"/>
      <c r="K11" s="31"/>
      <c r="L11" s="45"/>
      <c r="M11" s="46"/>
      <c r="N11" s="31"/>
      <c r="O11" s="47"/>
      <c r="P11" s="46"/>
      <c r="Q11" s="31"/>
      <c r="R11" s="47"/>
      <c r="S11" s="46"/>
      <c r="T11" s="31"/>
      <c r="U11" s="47"/>
      <c r="V11" s="46"/>
      <c r="W11" s="31"/>
      <c r="X11" s="48"/>
      <c r="Y11" s="49"/>
    </row>
    <row r="12" spans="1:25" ht="13.5">
      <c r="A12" s="37">
        <v>4</v>
      </c>
      <c r="B12" s="61"/>
      <c r="C12" s="254"/>
      <c r="D12" s="73"/>
      <c r="E12" s="117"/>
      <c r="F12" s="44"/>
      <c r="G12" s="43"/>
      <c r="H12" s="31"/>
      <c r="I12" s="44"/>
      <c r="J12" s="43"/>
      <c r="K12" s="31"/>
      <c r="L12" s="45"/>
      <c r="M12" s="46"/>
      <c r="N12" s="31"/>
      <c r="O12" s="47"/>
      <c r="P12" s="46"/>
      <c r="Q12" s="31"/>
      <c r="R12" s="47"/>
      <c r="S12" s="46"/>
      <c r="T12" s="31"/>
      <c r="U12" s="47"/>
      <c r="V12" s="46"/>
      <c r="W12" s="31"/>
      <c r="X12" s="48"/>
      <c r="Y12" s="49"/>
    </row>
    <row r="13" spans="1:25" ht="13.5">
      <c r="A13" s="37">
        <v>5</v>
      </c>
      <c r="B13" s="61"/>
      <c r="C13" s="253"/>
      <c r="D13" s="40"/>
      <c r="E13" s="108"/>
      <c r="F13" s="44"/>
      <c r="G13" s="43"/>
      <c r="H13" s="31"/>
      <c r="I13" s="44"/>
      <c r="J13" s="43"/>
      <c r="K13" s="31"/>
      <c r="L13" s="45"/>
      <c r="M13" s="46"/>
      <c r="N13" s="31"/>
      <c r="O13" s="47"/>
      <c r="P13" s="46"/>
      <c r="Q13" s="31"/>
      <c r="R13" s="47"/>
      <c r="S13" s="46"/>
      <c r="T13" s="31"/>
      <c r="U13" s="47"/>
      <c r="V13" s="46"/>
      <c r="W13" s="31"/>
      <c r="X13" s="48"/>
      <c r="Y13" s="49"/>
    </row>
    <row r="14" spans="1:25" ht="13.5">
      <c r="A14" s="37">
        <v>6</v>
      </c>
      <c r="B14" s="61"/>
      <c r="C14" s="253"/>
      <c r="D14" s="40"/>
      <c r="E14" s="108"/>
      <c r="F14" s="44"/>
      <c r="G14" s="43"/>
      <c r="H14" s="31"/>
      <c r="I14" s="44"/>
      <c r="J14" s="43"/>
      <c r="K14" s="31"/>
      <c r="L14" s="45"/>
      <c r="M14" s="46"/>
      <c r="N14" s="31"/>
      <c r="O14" s="47"/>
      <c r="P14" s="46"/>
      <c r="Q14" s="31"/>
      <c r="R14" s="47"/>
      <c r="S14" s="46"/>
      <c r="T14" s="31"/>
      <c r="U14" s="47"/>
      <c r="V14" s="46"/>
      <c r="W14" s="31"/>
      <c r="X14" s="48"/>
      <c r="Y14" s="49"/>
    </row>
    <row r="15" spans="1:25" ht="13.5">
      <c r="A15" s="37">
        <v>7</v>
      </c>
      <c r="B15" s="61"/>
      <c r="C15" s="253"/>
      <c r="D15" s="40"/>
      <c r="E15" s="108"/>
      <c r="F15" s="44"/>
      <c r="G15" s="43"/>
      <c r="H15" s="31"/>
      <c r="I15" s="44"/>
      <c r="J15" s="43"/>
      <c r="K15" s="31"/>
      <c r="L15" s="45"/>
      <c r="M15" s="46"/>
      <c r="N15" s="31"/>
      <c r="O15" s="47"/>
      <c r="P15" s="46"/>
      <c r="Q15" s="31"/>
      <c r="R15" s="47"/>
      <c r="S15" s="46"/>
      <c r="T15" s="31"/>
      <c r="U15" s="47"/>
      <c r="V15" s="46"/>
      <c r="W15" s="31"/>
      <c r="X15" s="48"/>
      <c r="Y15" s="49"/>
    </row>
    <row r="16" spans="1:25" ht="13.5">
      <c r="A16" s="37">
        <v>8</v>
      </c>
      <c r="B16" s="61"/>
      <c r="C16" s="255"/>
      <c r="D16" s="40"/>
      <c r="E16" s="108"/>
      <c r="F16" s="44"/>
      <c r="G16" s="43"/>
      <c r="H16" s="31"/>
      <c r="I16" s="44"/>
      <c r="J16" s="43"/>
      <c r="K16" s="31"/>
      <c r="L16" s="45"/>
      <c r="M16" s="46"/>
      <c r="N16" s="31"/>
      <c r="O16" s="47"/>
      <c r="P16" s="46"/>
      <c r="Q16" s="31"/>
      <c r="R16" s="47"/>
      <c r="S16" s="46"/>
      <c r="T16" s="31"/>
      <c r="U16" s="47"/>
      <c r="V16" s="46"/>
      <c r="W16" s="31"/>
      <c r="X16" s="48"/>
      <c r="Y16" s="49"/>
    </row>
    <row r="17" spans="1:25" ht="13.5">
      <c r="A17" s="37">
        <v>9</v>
      </c>
      <c r="B17" s="61"/>
      <c r="C17" s="253"/>
      <c r="D17" s="40"/>
      <c r="E17" s="108"/>
      <c r="F17" s="44"/>
      <c r="G17" s="43"/>
      <c r="H17" s="31"/>
      <c r="I17" s="44"/>
      <c r="J17" s="43"/>
      <c r="K17" s="31"/>
      <c r="L17" s="45"/>
      <c r="M17" s="46"/>
      <c r="N17" s="31"/>
      <c r="O17" s="47"/>
      <c r="P17" s="46"/>
      <c r="Q17" s="31"/>
      <c r="R17" s="47"/>
      <c r="S17" s="46"/>
      <c r="T17" s="31"/>
      <c r="U17" s="47"/>
      <c r="V17" s="46"/>
      <c r="W17" s="31"/>
      <c r="X17" s="48"/>
      <c r="Y17" s="49"/>
    </row>
    <row r="18" spans="1:25" ht="13.5">
      <c r="A18" s="37">
        <v>10</v>
      </c>
      <c r="B18" s="61"/>
      <c r="C18" s="253"/>
      <c r="D18" s="40"/>
      <c r="E18" s="108"/>
      <c r="F18" s="44"/>
      <c r="G18" s="43"/>
      <c r="H18" s="31"/>
      <c r="I18" s="44"/>
      <c r="J18" s="43"/>
      <c r="K18" s="31"/>
      <c r="L18" s="45"/>
      <c r="M18" s="46"/>
      <c r="N18" s="31"/>
      <c r="O18" s="47"/>
      <c r="P18" s="46"/>
      <c r="Q18" s="31"/>
      <c r="R18" s="47"/>
      <c r="S18" s="46"/>
      <c r="T18" s="31"/>
      <c r="U18" s="47"/>
      <c r="V18" s="46"/>
      <c r="W18" s="31"/>
      <c r="X18" s="48"/>
      <c r="Y18" s="49"/>
    </row>
    <row r="19" spans="1:25" ht="13.5">
      <c r="A19" s="37">
        <v>11</v>
      </c>
      <c r="B19" s="40"/>
      <c r="C19" s="256"/>
      <c r="D19" s="40"/>
      <c r="E19" s="108"/>
      <c r="F19" s="44"/>
      <c r="G19" s="43"/>
      <c r="H19" s="31"/>
      <c r="I19" s="44"/>
      <c r="J19" s="43"/>
      <c r="K19" s="31"/>
      <c r="L19" s="45"/>
      <c r="M19" s="46"/>
      <c r="N19" s="31"/>
      <c r="O19" s="47"/>
      <c r="P19" s="46"/>
      <c r="Q19" s="31"/>
      <c r="R19" s="47"/>
      <c r="S19" s="46"/>
      <c r="T19" s="31"/>
      <c r="U19" s="47"/>
      <c r="V19" s="46"/>
      <c r="W19" s="31"/>
      <c r="X19" s="48"/>
      <c r="Y19" s="49"/>
    </row>
    <row r="20" spans="1:25" ht="13.5">
      <c r="A20" s="37">
        <v>12</v>
      </c>
      <c r="B20" s="61"/>
      <c r="C20" s="253"/>
      <c r="D20" s="40"/>
      <c r="E20" s="108"/>
      <c r="F20" s="64"/>
      <c r="G20" s="63"/>
      <c r="H20" s="31"/>
      <c r="I20" s="64"/>
      <c r="J20" s="63"/>
      <c r="K20" s="31"/>
      <c r="L20" s="45"/>
      <c r="M20" s="46"/>
      <c r="N20" s="31"/>
      <c r="O20" s="47"/>
      <c r="P20" s="46"/>
      <c r="Q20" s="31"/>
      <c r="R20" s="47"/>
      <c r="S20" s="46"/>
      <c r="T20" s="31"/>
      <c r="U20" s="47"/>
      <c r="V20" s="46"/>
      <c r="W20" s="31"/>
      <c r="X20" s="48"/>
      <c r="Y20" s="49"/>
    </row>
    <row r="21" spans="1:25" ht="13.5">
      <c r="A21" s="37">
        <v>13</v>
      </c>
      <c r="B21" s="61"/>
      <c r="C21" s="253"/>
      <c r="D21" s="40"/>
      <c r="E21" s="108"/>
      <c r="F21" s="64"/>
      <c r="G21" s="63"/>
      <c r="H21" s="31"/>
      <c r="I21" s="64"/>
      <c r="J21" s="63"/>
      <c r="K21" s="31"/>
      <c r="L21" s="45"/>
      <c r="M21" s="46"/>
      <c r="N21" s="31"/>
      <c r="O21" s="47"/>
      <c r="P21" s="46"/>
      <c r="Q21" s="31"/>
      <c r="R21" s="47"/>
      <c r="S21" s="46"/>
      <c r="T21" s="31"/>
      <c r="U21" s="47"/>
      <c r="V21" s="46"/>
      <c r="W21" s="31"/>
      <c r="X21" s="48"/>
      <c r="Y21" s="49"/>
    </row>
    <row r="22" spans="1:25" ht="13.5">
      <c r="A22" s="37">
        <v>14</v>
      </c>
      <c r="B22" s="61"/>
      <c r="C22" s="253"/>
      <c r="D22" s="40"/>
      <c r="E22" s="108"/>
      <c r="F22" s="64"/>
      <c r="G22" s="63"/>
      <c r="H22" s="31"/>
      <c r="I22" s="64"/>
      <c r="J22" s="63"/>
      <c r="K22" s="31"/>
      <c r="L22" s="45"/>
      <c r="M22" s="46"/>
      <c r="N22" s="31"/>
      <c r="O22" s="47"/>
      <c r="P22" s="46"/>
      <c r="Q22" s="31"/>
      <c r="R22" s="47"/>
      <c r="S22" s="46"/>
      <c r="T22" s="31"/>
      <c r="U22" s="47"/>
      <c r="V22" s="46"/>
      <c r="W22" s="31"/>
      <c r="X22" s="48"/>
      <c r="Y22" s="49"/>
    </row>
    <row r="23" spans="1:25" ht="13.5">
      <c r="A23" s="37">
        <v>15</v>
      </c>
      <c r="B23" s="61"/>
      <c r="C23" s="253"/>
      <c r="D23" s="40"/>
      <c r="E23" s="108"/>
      <c r="F23" s="64"/>
      <c r="G23" s="63"/>
      <c r="H23" s="31"/>
      <c r="I23" s="64"/>
      <c r="J23" s="63"/>
      <c r="K23" s="31"/>
      <c r="L23" s="45"/>
      <c r="M23" s="46"/>
      <c r="N23" s="31"/>
      <c r="O23" s="47"/>
      <c r="P23" s="46"/>
      <c r="Q23" s="31"/>
      <c r="R23" s="47"/>
      <c r="S23" s="46"/>
      <c r="T23" s="31"/>
      <c r="U23" s="47"/>
      <c r="V23" s="46"/>
      <c r="W23" s="31"/>
      <c r="X23" s="48"/>
      <c r="Y23" s="49"/>
    </row>
    <row r="24" spans="1:25" ht="13.5">
      <c r="A24" s="37">
        <v>16</v>
      </c>
      <c r="B24" s="61"/>
      <c r="C24" s="253"/>
      <c r="D24" s="40"/>
      <c r="E24" s="108"/>
      <c r="F24" s="47"/>
      <c r="G24" s="46"/>
      <c r="H24" s="31"/>
      <c r="I24" s="47"/>
      <c r="J24" s="46"/>
      <c r="K24" s="31"/>
      <c r="L24" s="45"/>
      <c r="M24" s="46"/>
      <c r="N24" s="31"/>
      <c r="O24" s="47"/>
      <c r="P24" s="46"/>
      <c r="Q24" s="31"/>
      <c r="R24" s="47"/>
      <c r="S24" s="46"/>
      <c r="T24" s="31"/>
      <c r="U24" s="47"/>
      <c r="V24" s="46"/>
      <c r="W24" s="31"/>
      <c r="X24" s="48"/>
      <c r="Y24" s="49"/>
    </row>
    <row r="25" spans="1:25" ht="13.5">
      <c r="A25" s="37">
        <v>17</v>
      </c>
      <c r="B25" s="40"/>
      <c r="C25" s="257"/>
      <c r="D25" s="40"/>
      <c r="E25" s="108"/>
      <c r="F25" s="69"/>
      <c r="G25" s="68"/>
      <c r="H25" s="31"/>
      <c r="I25" s="69"/>
      <c r="J25" s="68"/>
      <c r="K25" s="31"/>
      <c r="L25" s="70"/>
      <c r="M25" s="68"/>
      <c r="N25" s="31"/>
      <c r="O25" s="69"/>
      <c r="P25" s="68"/>
      <c r="Q25" s="31"/>
      <c r="R25" s="69"/>
      <c r="S25" s="68"/>
      <c r="T25" s="31"/>
      <c r="U25" s="69"/>
      <c r="V25" s="68"/>
      <c r="W25" s="31"/>
      <c r="X25" s="48"/>
      <c r="Y25" s="49"/>
    </row>
    <row r="26" spans="1:25" ht="13.5">
      <c r="A26" s="71">
        <v>18</v>
      </c>
      <c r="B26" s="61"/>
      <c r="C26" s="253"/>
      <c r="D26" s="40"/>
      <c r="E26" s="108"/>
      <c r="F26" s="78"/>
      <c r="G26" s="76"/>
      <c r="H26" s="77"/>
      <c r="I26" s="78"/>
      <c r="J26" s="76"/>
      <c r="K26" s="77"/>
      <c r="L26" s="69"/>
      <c r="M26" s="68"/>
      <c r="N26" s="77"/>
      <c r="O26" s="69"/>
      <c r="P26" s="68"/>
      <c r="Q26" s="77"/>
      <c r="R26" s="69"/>
      <c r="S26" s="68"/>
      <c r="T26" s="77"/>
      <c r="U26" s="69"/>
      <c r="V26" s="68"/>
      <c r="W26" s="77"/>
      <c r="X26" s="79"/>
      <c r="Y26" s="49"/>
    </row>
    <row r="27" spans="1:25" ht="13.5">
      <c r="A27" s="71">
        <v>19</v>
      </c>
      <c r="B27" s="61"/>
      <c r="C27" s="253"/>
      <c r="D27" s="40"/>
      <c r="E27" s="108"/>
      <c r="F27" s="47"/>
      <c r="G27" s="46"/>
      <c r="H27" s="77"/>
      <c r="I27" s="47"/>
      <c r="J27" s="46"/>
      <c r="K27" s="77"/>
      <c r="L27" s="47"/>
      <c r="M27" s="46"/>
      <c r="N27" s="77"/>
      <c r="O27" s="47"/>
      <c r="P27" s="46"/>
      <c r="Q27" s="77"/>
      <c r="R27" s="47"/>
      <c r="S27" s="46"/>
      <c r="T27" s="77"/>
      <c r="U27" s="47"/>
      <c r="V27" s="46"/>
      <c r="W27" s="77"/>
      <c r="X27" s="79"/>
      <c r="Y27" s="49"/>
    </row>
    <row r="28" spans="1:25" ht="13.5">
      <c r="A28" s="37">
        <v>20</v>
      </c>
      <c r="B28" s="40"/>
      <c r="C28" s="257"/>
      <c r="D28" s="40"/>
      <c r="E28" s="108"/>
      <c r="F28" s="69"/>
      <c r="G28" s="68"/>
      <c r="H28" s="31"/>
      <c r="I28" s="69"/>
      <c r="J28" s="68"/>
      <c r="K28" s="31"/>
      <c r="L28" s="70"/>
      <c r="M28" s="68"/>
      <c r="N28" s="31"/>
      <c r="O28" s="69"/>
      <c r="P28" s="68"/>
      <c r="Q28" s="31"/>
      <c r="R28" s="69"/>
      <c r="S28" s="68"/>
      <c r="T28" s="31"/>
      <c r="U28" s="69"/>
      <c r="V28" s="68"/>
      <c r="W28" s="31"/>
      <c r="X28" s="48"/>
      <c r="Y28" s="49"/>
    </row>
    <row r="29" spans="1:25" ht="13.5">
      <c r="A29" s="81">
        <v>21</v>
      </c>
      <c r="B29" s="230"/>
      <c r="C29" s="258"/>
      <c r="D29" s="84"/>
      <c r="E29" s="122"/>
      <c r="F29" s="259"/>
      <c r="G29" s="87"/>
      <c r="H29" s="88"/>
      <c r="I29" s="89"/>
      <c r="J29" s="87"/>
      <c r="K29" s="88"/>
      <c r="L29" s="90"/>
      <c r="M29" s="91"/>
      <c r="N29" s="88"/>
      <c r="O29" s="92"/>
      <c r="P29" s="91"/>
      <c r="Q29" s="88"/>
      <c r="R29" s="92"/>
      <c r="S29" s="91"/>
      <c r="T29" s="88"/>
      <c r="U29" s="92"/>
      <c r="V29" s="91"/>
      <c r="W29" s="88"/>
      <c r="X29" s="93"/>
      <c r="Y29" s="94"/>
    </row>
    <row r="30" spans="1:25" ht="13.5">
      <c r="A30" s="95"/>
      <c r="B30" s="95"/>
      <c r="C30" s="4"/>
      <c r="D30" s="96"/>
      <c r="E30" s="96"/>
      <c r="F30" s="4"/>
      <c r="G30" s="4"/>
      <c r="H30" s="4"/>
      <c r="I30" s="4"/>
      <c r="J30" s="4"/>
      <c r="K30" s="4"/>
      <c r="L30" s="9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5">
      <c r="A31" s="95"/>
      <c r="B31" s="95"/>
      <c r="C31" s="4"/>
      <c r="D31" s="96"/>
      <c r="E31" s="96"/>
      <c r="F31" s="4"/>
      <c r="G31" s="4"/>
      <c r="H31" s="4"/>
      <c r="I31" s="4"/>
      <c r="J31" s="4"/>
      <c r="K31" s="4"/>
      <c r="L31" s="9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5"/>
      <c r="B32" s="95"/>
      <c r="C32" s="4"/>
      <c r="D32" s="4"/>
      <c r="E32" s="4"/>
      <c r="F32" s="4"/>
      <c r="G32" s="4"/>
      <c r="H32" s="4"/>
      <c r="I32" s="4"/>
      <c r="J32" s="4"/>
      <c r="K32" s="4"/>
      <c r="L32" s="9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>
      <c r="A33" s="95"/>
      <c r="B33" s="95"/>
      <c r="C33" s="4"/>
      <c r="D33" s="4"/>
      <c r="E33" s="4"/>
      <c r="F33" s="4"/>
      <c r="G33" s="4"/>
      <c r="H33" s="4"/>
      <c r="I33" s="4"/>
      <c r="J33" s="4"/>
      <c r="K33" s="4"/>
      <c r="L33" s="9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2.5">
      <c r="A34" s="1" t="s">
        <v>217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2.5">
      <c r="A35" s="2" t="s">
        <v>1</v>
      </c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2.5">
      <c r="A36" s="2" t="s">
        <v>218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2.5">
      <c r="A37" s="5" t="s">
        <v>31</v>
      </c>
      <c r="B37" s="5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2.5">
      <c r="A38" s="8"/>
      <c r="B38" s="8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2.5">
      <c r="A39" s="9" t="s">
        <v>32</v>
      </c>
      <c r="B39" s="8"/>
      <c r="C39" s="8"/>
      <c r="D39" s="3"/>
      <c r="E39" s="3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4"/>
      <c r="Y39" s="4"/>
    </row>
    <row r="40" spans="6:23" ht="13.5">
      <c r="F40" s="12"/>
      <c r="G40" s="13" t="s">
        <v>5</v>
      </c>
      <c r="H40" s="14"/>
      <c r="I40" s="13"/>
      <c r="J40" s="13" t="s">
        <v>6</v>
      </c>
      <c r="K40" s="14"/>
      <c r="L40" s="13"/>
      <c r="M40" s="13" t="s">
        <v>7</v>
      </c>
      <c r="N40" s="14"/>
      <c r="O40" s="13"/>
      <c r="P40" s="13" t="s">
        <v>8</v>
      </c>
      <c r="Q40" s="14"/>
      <c r="R40" s="13"/>
      <c r="S40" s="13" t="s">
        <v>9</v>
      </c>
      <c r="T40" s="14"/>
      <c r="U40" s="13"/>
      <c r="V40" s="13" t="s">
        <v>10</v>
      </c>
      <c r="W40" s="14"/>
    </row>
    <row r="41" spans="1:25" ht="13.5">
      <c r="A41" s="15" t="s">
        <v>11</v>
      </c>
      <c r="B41" s="16" t="s">
        <v>12</v>
      </c>
      <c r="C41" s="16" t="s">
        <v>13</v>
      </c>
      <c r="D41" s="16" t="s">
        <v>14</v>
      </c>
      <c r="E41" s="16" t="s">
        <v>15</v>
      </c>
      <c r="F41" s="18" t="s">
        <v>16</v>
      </c>
      <c r="G41" s="19" t="s">
        <v>17</v>
      </c>
      <c r="H41" s="16" t="s">
        <v>18</v>
      </c>
      <c r="I41" s="20" t="s">
        <v>19</v>
      </c>
      <c r="J41" s="20" t="s">
        <v>20</v>
      </c>
      <c r="K41" s="16" t="s">
        <v>18</v>
      </c>
      <c r="L41" s="21" t="s">
        <v>21</v>
      </c>
      <c r="M41" s="20" t="s">
        <v>22</v>
      </c>
      <c r="N41" s="16" t="s">
        <v>18</v>
      </c>
      <c r="O41" s="20" t="s">
        <v>23</v>
      </c>
      <c r="P41" s="20" t="s">
        <v>24</v>
      </c>
      <c r="Q41" s="16" t="s">
        <v>18</v>
      </c>
      <c r="R41" s="20" t="s">
        <v>25</v>
      </c>
      <c r="S41" s="20" t="s">
        <v>26</v>
      </c>
      <c r="T41" s="16" t="s">
        <v>18</v>
      </c>
      <c r="U41" s="20" t="s">
        <v>27</v>
      </c>
      <c r="V41" s="20" t="s">
        <v>28</v>
      </c>
      <c r="W41" s="16" t="s">
        <v>18</v>
      </c>
      <c r="X41" s="22" t="s">
        <v>29</v>
      </c>
      <c r="Y41" s="23" t="s">
        <v>30</v>
      </c>
    </row>
    <row r="42" spans="1:25" ht="13.5">
      <c r="A42" s="24">
        <v>1</v>
      </c>
      <c r="B42" s="250"/>
      <c r="C42" s="251"/>
      <c r="D42" s="27"/>
      <c r="E42" s="252"/>
      <c r="F42" s="99"/>
      <c r="G42" s="30"/>
      <c r="H42" s="31"/>
      <c r="I42" s="32"/>
      <c r="J42" s="30"/>
      <c r="K42" s="31"/>
      <c r="L42" s="12"/>
      <c r="M42" s="33"/>
      <c r="N42" s="31"/>
      <c r="O42" s="34"/>
      <c r="P42" s="33"/>
      <c r="Q42" s="31"/>
      <c r="R42" s="34"/>
      <c r="S42" s="33"/>
      <c r="T42" s="31"/>
      <c r="U42" s="34"/>
      <c r="V42" s="33"/>
      <c r="W42" s="31"/>
      <c r="X42" s="35"/>
      <c r="Y42" s="36"/>
    </row>
    <row r="43" spans="1:25" ht="13.5">
      <c r="A43" s="37">
        <v>2</v>
      </c>
      <c r="B43" s="61"/>
      <c r="C43" s="253"/>
      <c r="D43" s="40"/>
      <c r="E43" s="108"/>
      <c r="F43" s="180"/>
      <c r="G43" s="43"/>
      <c r="H43" s="31"/>
      <c r="I43" s="44"/>
      <c r="J43" s="43"/>
      <c r="K43" s="31"/>
      <c r="L43" s="45"/>
      <c r="M43" s="46"/>
      <c r="N43" s="31"/>
      <c r="O43" s="47"/>
      <c r="P43" s="46"/>
      <c r="Q43" s="31"/>
      <c r="R43" s="47"/>
      <c r="S43" s="46"/>
      <c r="T43" s="31"/>
      <c r="U43" s="47"/>
      <c r="V43" s="46"/>
      <c r="W43" s="31"/>
      <c r="X43" s="48"/>
      <c r="Y43" s="49"/>
    </row>
    <row r="44" spans="1:25" ht="13.5">
      <c r="A44" s="37">
        <v>3</v>
      </c>
      <c r="B44" s="61"/>
      <c r="C44" s="253"/>
      <c r="D44" s="40"/>
      <c r="E44" s="108"/>
      <c r="F44" s="44"/>
      <c r="G44" s="43"/>
      <c r="H44" s="31"/>
      <c r="I44" s="44"/>
      <c r="J44" s="43"/>
      <c r="K44" s="31"/>
      <c r="L44" s="45"/>
      <c r="M44" s="46"/>
      <c r="N44" s="31"/>
      <c r="O44" s="47"/>
      <c r="P44" s="46"/>
      <c r="Q44" s="31"/>
      <c r="R44" s="47"/>
      <c r="S44" s="46"/>
      <c r="T44" s="31"/>
      <c r="U44" s="47"/>
      <c r="V44" s="46"/>
      <c r="W44" s="31"/>
      <c r="X44" s="48"/>
      <c r="Y44" s="49"/>
    </row>
    <row r="45" spans="1:25" ht="13.5">
      <c r="A45" s="37">
        <v>4</v>
      </c>
      <c r="B45" s="61"/>
      <c r="C45" s="254"/>
      <c r="D45" s="73"/>
      <c r="E45" s="117"/>
      <c r="F45" s="44"/>
      <c r="G45" s="43"/>
      <c r="H45" s="31"/>
      <c r="I45" s="44"/>
      <c r="J45" s="43"/>
      <c r="K45" s="31"/>
      <c r="L45" s="45"/>
      <c r="M45" s="46"/>
      <c r="N45" s="31"/>
      <c r="O45" s="47"/>
      <c r="P45" s="46"/>
      <c r="Q45" s="31"/>
      <c r="R45" s="47"/>
      <c r="S45" s="46"/>
      <c r="T45" s="31"/>
      <c r="U45" s="47"/>
      <c r="V45" s="46"/>
      <c r="W45" s="31"/>
      <c r="X45" s="48"/>
      <c r="Y45" s="49"/>
    </row>
    <row r="46" spans="1:25" ht="13.5">
      <c r="A46" s="37">
        <v>5</v>
      </c>
      <c r="B46" s="61"/>
      <c r="C46" s="253"/>
      <c r="D46" s="40"/>
      <c r="E46" s="108"/>
      <c r="F46" s="44"/>
      <c r="G46" s="43"/>
      <c r="H46" s="31"/>
      <c r="I46" s="44"/>
      <c r="J46" s="43"/>
      <c r="K46" s="31"/>
      <c r="L46" s="45"/>
      <c r="M46" s="46"/>
      <c r="N46" s="31"/>
      <c r="O46" s="47"/>
      <c r="P46" s="46"/>
      <c r="Q46" s="31"/>
      <c r="R46" s="47"/>
      <c r="S46" s="46"/>
      <c r="T46" s="31"/>
      <c r="U46" s="47"/>
      <c r="V46" s="46"/>
      <c r="W46" s="31"/>
      <c r="X46" s="48"/>
      <c r="Y46" s="49"/>
    </row>
    <row r="47" spans="1:25" ht="13.5">
      <c r="A47" s="37">
        <v>6</v>
      </c>
      <c r="B47" s="61"/>
      <c r="C47" s="253"/>
      <c r="D47" s="40"/>
      <c r="E47" s="108"/>
      <c r="F47" s="44"/>
      <c r="G47" s="43"/>
      <c r="H47" s="31"/>
      <c r="I47" s="44"/>
      <c r="J47" s="43"/>
      <c r="K47" s="31"/>
      <c r="L47" s="45"/>
      <c r="M47" s="46"/>
      <c r="N47" s="31"/>
      <c r="O47" s="47"/>
      <c r="P47" s="46"/>
      <c r="Q47" s="31"/>
      <c r="R47" s="47"/>
      <c r="S47" s="46"/>
      <c r="T47" s="31"/>
      <c r="U47" s="47"/>
      <c r="V47" s="46"/>
      <c r="W47" s="31"/>
      <c r="X47" s="48"/>
      <c r="Y47" s="49"/>
    </row>
    <row r="48" spans="1:25" ht="13.5">
      <c r="A48" s="37">
        <v>7</v>
      </c>
      <c r="B48" s="61"/>
      <c r="C48" s="253"/>
      <c r="D48" s="40"/>
      <c r="E48" s="108"/>
      <c r="F48" s="44"/>
      <c r="G48" s="43"/>
      <c r="H48" s="31"/>
      <c r="I48" s="44"/>
      <c r="J48" s="43"/>
      <c r="K48" s="31"/>
      <c r="L48" s="45"/>
      <c r="M48" s="46"/>
      <c r="N48" s="31"/>
      <c r="O48" s="47"/>
      <c r="P48" s="46"/>
      <c r="Q48" s="31"/>
      <c r="R48" s="47"/>
      <c r="S48" s="46"/>
      <c r="T48" s="31"/>
      <c r="U48" s="47"/>
      <c r="V48" s="46"/>
      <c r="W48" s="31"/>
      <c r="X48" s="48"/>
      <c r="Y48" s="49"/>
    </row>
    <row r="49" spans="1:25" ht="13.5">
      <c r="A49" s="37">
        <v>8</v>
      </c>
      <c r="B49" s="61"/>
      <c r="C49" s="255"/>
      <c r="D49" s="40"/>
      <c r="E49" s="108"/>
      <c r="F49" s="44"/>
      <c r="G49" s="43"/>
      <c r="H49" s="31"/>
      <c r="I49" s="44"/>
      <c r="J49" s="43"/>
      <c r="K49" s="31"/>
      <c r="L49" s="45"/>
      <c r="M49" s="46"/>
      <c r="N49" s="31"/>
      <c r="O49" s="47"/>
      <c r="P49" s="46"/>
      <c r="Q49" s="31"/>
      <c r="R49" s="47"/>
      <c r="S49" s="46"/>
      <c r="T49" s="31"/>
      <c r="U49" s="47"/>
      <c r="V49" s="46"/>
      <c r="W49" s="31"/>
      <c r="X49" s="48"/>
      <c r="Y49" s="49"/>
    </row>
    <row r="50" spans="1:25" ht="13.5">
      <c r="A50" s="37">
        <v>9</v>
      </c>
      <c r="B50" s="61"/>
      <c r="C50" s="253"/>
      <c r="D50" s="40"/>
      <c r="E50" s="108"/>
      <c r="F50" s="44"/>
      <c r="G50" s="43"/>
      <c r="H50" s="31"/>
      <c r="I50" s="44"/>
      <c r="J50" s="43"/>
      <c r="K50" s="31"/>
      <c r="L50" s="45"/>
      <c r="M50" s="46"/>
      <c r="N50" s="31"/>
      <c r="O50" s="47"/>
      <c r="P50" s="46"/>
      <c r="Q50" s="31"/>
      <c r="R50" s="47"/>
      <c r="S50" s="46"/>
      <c r="T50" s="31"/>
      <c r="U50" s="47"/>
      <c r="V50" s="46"/>
      <c r="W50" s="31"/>
      <c r="X50" s="48"/>
      <c r="Y50" s="49"/>
    </row>
    <row r="51" spans="1:25" ht="13.5">
      <c r="A51" s="37">
        <v>10</v>
      </c>
      <c r="B51" s="61"/>
      <c r="C51" s="253"/>
      <c r="D51" s="40"/>
      <c r="E51" s="108"/>
      <c r="F51" s="44"/>
      <c r="G51" s="43"/>
      <c r="H51" s="31"/>
      <c r="I51" s="44"/>
      <c r="J51" s="43"/>
      <c r="K51" s="31"/>
      <c r="L51" s="45"/>
      <c r="M51" s="46"/>
      <c r="N51" s="31"/>
      <c r="O51" s="47"/>
      <c r="P51" s="46"/>
      <c r="Q51" s="31"/>
      <c r="R51" s="47"/>
      <c r="S51" s="46"/>
      <c r="T51" s="31"/>
      <c r="U51" s="47"/>
      <c r="V51" s="46"/>
      <c r="W51" s="31"/>
      <c r="X51" s="48"/>
      <c r="Y51" s="49"/>
    </row>
    <row r="52" spans="1:25" ht="13.5">
      <c r="A52" s="37">
        <v>11</v>
      </c>
      <c r="B52" s="40"/>
      <c r="C52" s="256"/>
      <c r="D52" s="40"/>
      <c r="E52" s="108"/>
      <c r="F52" s="44"/>
      <c r="G52" s="43"/>
      <c r="H52" s="31"/>
      <c r="I52" s="44"/>
      <c r="J52" s="43"/>
      <c r="K52" s="31"/>
      <c r="L52" s="45"/>
      <c r="M52" s="46"/>
      <c r="N52" s="31"/>
      <c r="O52" s="47"/>
      <c r="P52" s="46"/>
      <c r="Q52" s="31"/>
      <c r="R52" s="47"/>
      <c r="S52" s="46"/>
      <c r="T52" s="31"/>
      <c r="U52" s="47"/>
      <c r="V52" s="46"/>
      <c r="W52" s="31"/>
      <c r="X52" s="48"/>
      <c r="Y52" s="49"/>
    </row>
    <row r="53" spans="1:25" ht="13.5">
      <c r="A53" s="37">
        <v>12</v>
      </c>
      <c r="B53" s="61"/>
      <c r="C53" s="253"/>
      <c r="D53" s="40"/>
      <c r="E53" s="108"/>
      <c r="F53" s="64"/>
      <c r="G53" s="63"/>
      <c r="H53" s="31"/>
      <c r="I53" s="64"/>
      <c r="J53" s="63"/>
      <c r="K53" s="31"/>
      <c r="L53" s="45"/>
      <c r="M53" s="46"/>
      <c r="N53" s="31"/>
      <c r="O53" s="47"/>
      <c r="P53" s="46"/>
      <c r="Q53" s="31"/>
      <c r="R53" s="47"/>
      <c r="S53" s="46"/>
      <c r="T53" s="31"/>
      <c r="U53" s="47"/>
      <c r="V53" s="46"/>
      <c r="W53" s="31"/>
      <c r="X53" s="48"/>
      <c r="Y53" s="49"/>
    </row>
    <row r="54" spans="1:25" ht="13.5">
      <c r="A54" s="37">
        <v>13</v>
      </c>
      <c r="B54" s="61"/>
      <c r="C54" s="253"/>
      <c r="D54" s="40"/>
      <c r="E54" s="108"/>
      <c r="F54" s="64"/>
      <c r="G54" s="63"/>
      <c r="H54" s="31"/>
      <c r="I54" s="64"/>
      <c r="J54" s="63"/>
      <c r="K54" s="31"/>
      <c r="L54" s="45"/>
      <c r="M54" s="46"/>
      <c r="N54" s="31"/>
      <c r="O54" s="47"/>
      <c r="P54" s="46"/>
      <c r="Q54" s="31"/>
      <c r="R54" s="47"/>
      <c r="S54" s="46"/>
      <c r="T54" s="31"/>
      <c r="U54" s="47"/>
      <c r="V54" s="46"/>
      <c r="W54" s="31"/>
      <c r="X54" s="48"/>
      <c r="Y54" s="49"/>
    </row>
    <row r="55" spans="1:25" ht="13.5">
      <c r="A55" s="37">
        <v>14</v>
      </c>
      <c r="B55" s="61"/>
      <c r="C55" s="253"/>
      <c r="D55" s="40"/>
      <c r="E55" s="108"/>
      <c r="F55" s="64"/>
      <c r="G55" s="63"/>
      <c r="H55" s="31"/>
      <c r="I55" s="64"/>
      <c r="J55" s="63"/>
      <c r="K55" s="31"/>
      <c r="L55" s="45"/>
      <c r="M55" s="46"/>
      <c r="N55" s="31"/>
      <c r="O55" s="47"/>
      <c r="P55" s="46"/>
      <c r="Q55" s="31"/>
      <c r="R55" s="47"/>
      <c r="S55" s="46"/>
      <c r="T55" s="31"/>
      <c r="U55" s="47"/>
      <c r="V55" s="46"/>
      <c r="W55" s="31"/>
      <c r="X55" s="48"/>
      <c r="Y55" s="49"/>
    </row>
    <row r="56" spans="1:25" ht="13.5">
      <c r="A56" s="37">
        <v>15</v>
      </c>
      <c r="B56" s="61"/>
      <c r="C56" s="253"/>
      <c r="D56" s="40"/>
      <c r="E56" s="108"/>
      <c r="F56" s="64"/>
      <c r="G56" s="63"/>
      <c r="H56" s="31"/>
      <c r="I56" s="64"/>
      <c r="J56" s="63"/>
      <c r="K56" s="31"/>
      <c r="L56" s="45"/>
      <c r="M56" s="46"/>
      <c r="N56" s="31"/>
      <c r="O56" s="47"/>
      <c r="P56" s="46"/>
      <c r="Q56" s="31"/>
      <c r="R56" s="47"/>
      <c r="S56" s="46"/>
      <c r="T56" s="31"/>
      <c r="U56" s="47"/>
      <c r="V56" s="46"/>
      <c r="W56" s="31"/>
      <c r="X56" s="48"/>
      <c r="Y56" s="49"/>
    </row>
    <row r="57" spans="1:25" ht="13.5">
      <c r="A57" s="37">
        <v>16</v>
      </c>
      <c r="B57" s="61"/>
      <c r="C57" s="253"/>
      <c r="D57" s="40"/>
      <c r="E57" s="108"/>
      <c r="F57" s="47"/>
      <c r="G57" s="46"/>
      <c r="H57" s="31"/>
      <c r="I57" s="47"/>
      <c r="J57" s="46"/>
      <c r="K57" s="31"/>
      <c r="L57" s="45"/>
      <c r="M57" s="46"/>
      <c r="N57" s="31"/>
      <c r="O57" s="47"/>
      <c r="P57" s="46"/>
      <c r="Q57" s="31"/>
      <c r="R57" s="47"/>
      <c r="S57" s="46"/>
      <c r="T57" s="31"/>
      <c r="U57" s="47"/>
      <c r="V57" s="46"/>
      <c r="W57" s="31"/>
      <c r="X57" s="48"/>
      <c r="Y57" s="49"/>
    </row>
    <row r="58" spans="1:25" ht="13.5">
      <c r="A58" s="37">
        <v>17</v>
      </c>
      <c r="B58" s="40"/>
      <c r="C58" s="257"/>
      <c r="D58" s="40"/>
      <c r="E58" s="108"/>
      <c r="F58" s="69"/>
      <c r="G58" s="68"/>
      <c r="H58" s="31"/>
      <c r="I58" s="69"/>
      <c r="J58" s="68"/>
      <c r="K58" s="31"/>
      <c r="L58" s="70"/>
      <c r="M58" s="68"/>
      <c r="N58" s="31"/>
      <c r="O58" s="69"/>
      <c r="P58" s="68"/>
      <c r="Q58" s="31"/>
      <c r="R58" s="69"/>
      <c r="S58" s="68"/>
      <c r="T58" s="31"/>
      <c r="U58" s="69"/>
      <c r="V58" s="68"/>
      <c r="W58" s="31"/>
      <c r="X58" s="48"/>
      <c r="Y58" s="49"/>
    </row>
    <row r="59" spans="1:25" ht="13.5">
      <c r="A59" s="71">
        <v>18</v>
      </c>
      <c r="B59" s="61"/>
      <c r="C59" s="253"/>
      <c r="D59" s="40"/>
      <c r="E59" s="108"/>
      <c r="F59" s="78"/>
      <c r="G59" s="76"/>
      <c r="H59" s="77"/>
      <c r="I59" s="78"/>
      <c r="J59" s="76"/>
      <c r="K59" s="77"/>
      <c r="L59" s="69"/>
      <c r="M59" s="68"/>
      <c r="N59" s="77"/>
      <c r="O59" s="69"/>
      <c r="P59" s="68"/>
      <c r="Q59" s="77"/>
      <c r="R59" s="69"/>
      <c r="S59" s="68"/>
      <c r="T59" s="77"/>
      <c r="U59" s="69"/>
      <c r="V59" s="68"/>
      <c r="W59" s="77"/>
      <c r="X59" s="79"/>
      <c r="Y59" s="49"/>
    </row>
    <row r="60" spans="1:25" ht="13.5">
      <c r="A60" s="71">
        <v>19</v>
      </c>
      <c r="B60" s="61"/>
      <c r="C60" s="253"/>
      <c r="D60" s="40"/>
      <c r="E60" s="108"/>
      <c r="F60" s="47"/>
      <c r="G60" s="46"/>
      <c r="H60" s="77"/>
      <c r="I60" s="47"/>
      <c r="J60" s="46"/>
      <c r="K60" s="77"/>
      <c r="L60" s="47"/>
      <c r="M60" s="46"/>
      <c r="N60" s="77"/>
      <c r="O60" s="47"/>
      <c r="P60" s="46"/>
      <c r="Q60" s="77"/>
      <c r="R60" s="47"/>
      <c r="S60" s="46"/>
      <c r="T60" s="77"/>
      <c r="U60" s="47"/>
      <c r="V60" s="46"/>
      <c r="W60" s="77"/>
      <c r="X60" s="79"/>
      <c r="Y60" s="49"/>
    </row>
    <row r="61" spans="1:25" ht="13.5">
      <c r="A61" s="37">
        <v>20</v>
      </c>
      <c r="B61" s="40"/>
      <c r="C61" s="257"/>
      <c r="D61" s="40"/>
      <c r="E61" s="108"/>
      <c r="F61" s="69"/>
      <c r="G61" s="68"/>
      <c r="H61" s="31"/>
      <c r="I61" s="69"/>
      <c r="J61" s="68"/>
      <c r="K61" s="31"/>
      <c r="L61" s="70"/>
      <c r="M61" s="68"/>
      <c r="N61" s="31"/>
      <c r="O61" s="69"/>
      <c r="P61" s="68"/>
      <c r="Q61" s="31"/>
      <c r="R61" s="69"/>
      <c r="S61" s="68"/>
      <c r="T61" s="31"/>
      <c r="U61" s="69"/>
      <c r="V61" s="68"/>
      <c r="W61" s="31"/>
      <c r="X61" s="48"/>
      <c r="Y61" s="49"/>
    </row>
    <row r="62" spans="1:25" ht="13.5">
      <c r="A62" s="81">
        <v>21</v>
      </c>
      <c r="B62" s="230"/>
      <c r="C62" s="258"/>
      <c r="D62" s="84"/>
      <c r="E62" s="122"/>
      <c r="F62" s="259"/>
      <c r="G62" s="87"/>
      <c r="H62" s="88"/>
      <c r="I62" s="89"/>
      <c r="J62" s="87"/>
      <c r="K62" s="88"/>
      <c r="L62" s="90"/>
      <c r="M62" s="91"/>
      <c r="N62" s="88"/>
      <c r="O62" s="92"/>
      <c r="P62" s="91"/>
      <c r="Q62" s="88"/>
      <c r="R62" s="92"/>
      <c r="S62" s="91"/>
      <c r="T62" s="88"/>
      <c r="U62" s="92"/>
      <c r="V62" s="91"/>
      <c r="W62" s="88"/>
      <c r="X62" s="93"/>
      <c r="Y62" s="94"/>
    </row>
    <row r="63" spans="1:25" ht="22.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2.5">
      <c r="A64" s="5"/>
      <c r="B64" s="5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22.5">
      <c r="A65" s="1" t="s">
        <v>217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2.5">
      <c r="A66" s="2" t="s">
        <v>1</v>
      </c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2.5">
      <c r="A67" s="2" t="s">
        <v>218</v>
      </c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2.5">
      <c r="A68" s="5" t="s">
        <v>3</v>
      </c>
      <c r="B68" s="5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2.5">
      <c r="A69" s="8"/>
      <c r="B69" s="8"/>
      <c r="C69" s="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2.5">
      <c r="A70" s="9" t="s">
        <v>33</v>
      </c>
      <c r="B70" s="8"/>
      <c r="C70" s="8"/>
      <c r="D70" s="3"/>
      <c r="E70" s="3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4"/>
      <c r="Y70" s="4"/>
    </row>
    <row r="71" spans="6:23" ht="13.5">
      <c r="F71" s="12"/>
      <c r="G71" s="13" t="s">
        <v>5</v>
      </c>
      <c r="H71" s="14"/>
      <c r="I71" s="13"/>
      <c r="J71" s="13" t="s">
        <v>6</v>
      </c>
      <c r="K71" s="14"/>
      <c r="L71" s="13"/>
      <c r="M71" s="13" t="s">
        <v>7</v>
      </c>
      <c r="N71" s="14"/>
      <c r="O71" s="13"/>
      <c r="P71" s="13" t="s">
        <v>8</v>
      </c>
      <c r="Q71" s="14"/>
      <c r="R71" s="13"/>
      <c r="S71" s="13" t="s">
        <v>9</v>
      </c>
      <c r="T71" s="14"/>
      <c r="U71" s="13"/>
      <c r="V71" s="13" t="s">
        <v>10</v>
      </c>
      <c r="W71" s="14"/>
    </row>
    <row r="72" spans="1:25" ht="13.5">
      <c r="A72" s="15" t="s">
        <v>11</v>
      </c>
      <c r="B72" s="16" t="s">
        <v>12</v>
      </c>
      <c r="C72" s="16" t="s">
        <v>13</v>
      </c>
      <c r="D72" s="16" t="s">
        <v>14</v>
      </c>
      <c r="E72" s="16" t="s">
        <v>15</v>
      </c>
      <c r="F72" s="18" t="s">
        <v>16</v>
      </c>
      <c r="G72" s="19" t="s">
        <v>17</v>
      </c>
      <c r="H72" s="16" t="s">
        <v>18</v>
      </c>
      <c r="I72" s="20" t="s">
        <v>19</v>
      </c>
      <c r="J72" s="20" t="s">
        <v>20</v>
      </c>
      <c r="K72" s="16" t="s">
        <v>18</v>
      </c>
      <c r="L72" s="21" t="s">
        <v>21</v>
      </c>
      <c r="M72" s="20" t="s">
        <v>22</v>
      </c>
      <c r="N72" s="16" t="s">
        <v>18</v>
      </c>
      <c r="O72" s="20" t="s">
        <v>23</v>
      </c>
      <c r="P72" s="20" t="s">
        <v>24</v>
      </c>
      <c r="Q72" s="16" t="s">
        <v>18</v>
      </c>
      <c r="R72" s="20" t="s">
        <v>25</v>
      </c>
      <c r="S72" s="20" t="s">
        <v>26</v>
      </c>
      <c r="T72" s="16" t="s">
        <v>18</v>
      </c>
      <c r="U72" s="20" t="s">
        <v>27</v>
      </c>
      <c r="V72" s="20" t="s">
        <v>28</v>
      </c>
      <c r="W72" s="16" t="s">
        <v>18</v>
      </c>
      <c r="X72" s="22" t="s">
        <v>29</v>
      </c>
      <c r="Y72" s="23" t="s">
        <v>30</v>
      </c>
    </row>
    <row r="73" spans="1:25" ht="13.5">
      <c r="A73" s="24">
        <v>1</v>
      </c>
      <c r="B73" s="250"/>
      <c r="C73" s="251"/>
      <c r="D73" s="27"/>
      <c r="E73" s="252"/>
      <c r="F73" s="99"/>
      <c r="G73" s="30"/>
      <c r="H73" s="31"/>
      <c r="I73" s="32"/>
      <c r="J73" s="30"/>
      <c r="K73" s="31"/>
      <c r="L73" s="12"/>
      <c r="M73" s="33"/>
      <c r="N73" s="31"/>
      <c r="O73" s="34"/>
      <c r="P73" s="33"/>
      <c r="Q73" s="31"/>
      <c r="R73" s="34"/>
      <c r="S73" s="33"/>
      <c r="T73" s="31"/>
      <c r="U73" s="34"/>
      <c r="V73" s="33"/>
      <c r="W73" s="31"/>
      <c r="X73" s="35"/>
      <c r="Y73" s="36"/>
    </row>
    <row r="74" spans="1:25" ht="13.5">
      <c r="A74" s="37">
        <v>2</v>
      </c>
      <c r="B74" s="61"/>
      <c r="C74" s="253"/>
      <c r="D74" s="40"/>
      <c r="E74" s="108"/>
      <c r="F74" s="180"/>
      <c r="G74" s="43"/>
      <c r="H74" s="31"/>
      <c r="I74" s="44"/>
      <c r="J74" s="43"/>
      <c r="K74" s="31"/>
      <c r="L74" s="45"/>
      <c r="M74" s="46"/>
      <c r="N74" s="31"/>
      <c r="O74" s="47"/>
      <c r="P74" s="46"/>
      <c r="Q74" s="31"/>
      <c r="R74" s="47"/>
      <c r="S74" s="46"/>
      <c r="T74" s="31"/>
      <c r="U74" s="47"/>
      <c r="V74" s="46"/>
      <c r="W74" s="31"/>
      <c r="X74" s="48"/>
      <c r="Y74" s="49"/>
    </row>
    <row r="75" spans="1:25" ht="13.5">
      <c r="A75" s="37">
        <v>3</v>
      </c>
      <c r="B75" s="61"/>
      <c r="C75" s="253"/>
      <c r="D75" s="40"/>
      <c r="E75" s="108"/>
      <c r="F75" s="44"/>
      <c r="G75" s="43"/>
      <c r="H75" s="31"/>
      <c r="I75" s="44"/>
      <c r="J75" s="43"/>
      <c r="K75" s="31"/>
      <c r="L75" s="45"/>
      <c r="M75" s="46"/>
      <c r="N75" s="31"/>
      <c r="O75" s="47"/>
      <c r="P75" s="46"/>
      <c r="Q75" s="31"/>
      <c r="R75" s="47"/>
      <c r="S75" s="46"/>
      <c r="T75" s="31"/>
      <c r="U75" s="47"/>
      <c r="V75" s="46"/>
      <c r="W75" s="31"/>
      <c r="X75" s="48"/>
      <c r="Y75" s="49"/>
    </row>
    <row r="76" spans="1:25" ht="13.5">
      <c r="A76" s="37">
        <v>4</v>
      </c>
      <c r="B76" s="61"/>
      <c r="C76" s="254"/>
      <c r="D76" s="73"/>
      <c r="E76" s="117"/>
      <c r="F76" s="44"/>
      <c r="G76" s="43"/>
      <c r="H76" s="31"/>
      <c r="I76" s="44"/>
      <c r="J76" s="43"/>
      <c r="K76" s="31"/>
      <c r="L76" s="45"/>
      <c r="M76" s="46"/>
      <c r="N76" s="31"/>
      <c r="O76" s="47"/>
      <c r="P76" s="46"/>
      <c r="Q76" s="31"/>
      <c r="R76" s="47"/>
      <c r="S76" s="46"/>
      <c r="T76" s="31"/>
      <c r="U76" s="47"/>
      <c r="V76" s="46"/>
      <c r="W76" s="31"/>
      <c r="X76" s="48"/>
      <c r="Y76" s="49"/>
    </row>
    <row r="77" spans="1:25" ht="13.5">
      <c r="A77" s="37">
        <v>5</v>
      </c>
      <c r="B77" s="61"/>
      <c r="C77" s="253"/>
      <c r="D77" s="40"/>
      <c r="E77" s="108"/>
      <c r="F77" s="44"/>
      <c r="G77" s="43"/>
      <c r="H77" s="31"/>
      <c r="I77" s="44"/>
      <c r="J77" s="43"/>
      <c r="K77" s="31"/>
      <c r="L77" s="45"/>
      <c r="M77" s="46"/>
      <c r="N77" s="31"/>
      <c r="O77" s="47"/>
      <c r="P77" s="46"/>
      <c r="Q77" s="31"/>
      <c r="R77" s="47"/>
      <c r="S77" s="46"/>
      <c r="T77" s="31"/>
      <c r="U77" s="47"/>
      <c r="V77" s="46"/>
      <c r="W77" s="31"/>
      <c r="X77" s="48"/>
      <c r="Y77" s="49"/>
    </row>
    <row r="78" spans="1:25" ht="13.5">
      <c r="A78" s="37">
        <v>6</v>
      </c>
      <c r="B78" s="61"/>
      <c r="C78" s="253"/>
      <c r="D78" s="40"/>
      <c r="E78" s="108"/>
      <c r="F78" s="44"/>
      <c r="G78" s="43"/>
      <c r="H78" s="31"/>
      <c r="I78" s="44"/>
      <c r="J78" s="43"/>
      <c r="K78" s="31"/>
      <c r="L78" s="45"/>
      <c r="M78" s="46"/>
      <c r="N78" s="31"/>
      <c r="O78" s="47"/>
      <c r="P78" s="46"/>
      <c r="Q78" s="31"/>
      <c r="R78" s="47"/>
      <c r="S78" s="46"/>
      <c r="T78" s="31"/>
      <c r="U78" s="47"/>
      <c r="V78" s="46"/>
      <c r="W78" s="31"/>
      <c r="X78" s="48"/>
      <c r="Y78" s="49"/>
    </row>
    <row r="79" spans="1:25" ht="13.5">
      <c r="A79" s="37">
        <v>7</v>
      </c>
      <c r="B79" s="61"/>
      <c r="C79" s="253"/>
      <c r="D79" s="40"/>
      <c r="E79" s="108"/>
      <c r="F79" s="44"/>
      <c r="G79" s="43"/>
      <c r="H79" s="31"/>
      <c r="I79" s="44"/>
      <c r="J79" s="43"/>
      <c r="K79" s="31"/>
      <c r="L79" s="45"/>
      <c r="M79" s="46"/>
      <c r="N79" s="31"/>
      <c r="O79" s="47"/>
      <c r="P79" s="46"/>
      <c r="Q79" s="31"/>
      <c r="R79" s="47"/>
      <c r="S79" s="46"/>
      <c r="T79" s="31"/>
      <c r="U79" s="47"/>
      <c r="V79" s="46"/>
      <c r="W79" s="31"/>
      <c r="X79" s="48"/>
      <c r="Y79" s="49"/>
    </row>
    <row r="80" spans="1:25" ht="13.5">
      <c r="A80" s="37">
        <v>8</v>
      </c>
      <c r="B80" s="61"/>
      <c r="C80" s="255"/>
      <c r="D80" s="40"/>
      <c r="E80" s="108"/>
      <c r="F80" s="44"/>
      <c r="G80" s="43"/>
      <c r="H80" s="31"/>
      <c r="I80" s="44"/>
      <c r="J80" s="43"/>
      <c r="K80" s="31"/>
      <c r="L80" s="45"/>
      <c r="M80" s="46"/>
      <c r="N80" s="31"/>
      <c r="O80" s="47"/>
      <c r="P80" s="46"/>
      <c r="Q80" s="31"/>
      <c r="R80" s="47"/>
      <c r="S80" s="46"/>
      <c r="T80" s="31"/>
      <c r="U80" s="47"/>
      <c r="V80" s="46"/>
      <c r="W80" s="31"/>
      <c r="X80" s="48"/>
      <c r="Y80" s="49"/>
    </row>
    <row r="81" spans="1:25" ht="13.5">
      <c r="A81" s="37">
        <v>9</v>
      </c>
      <c r="B81" s="61"/>
      <c r="C81" s="253"/>
      <c r="D81" s="40"/>
      <c r="E81" s="108"/>
      <c r="F81" s="44"/>
      <c r="G81" s="43"/>
      <c r="H81" s="31"/>
      <c r="I81" s="44"/>
      <c r="J81" s="43"/>
      <c r="K81" s="31"/>
      <c r="L81" s="45"/>
      <c r="M81" s="46"/>
      <c r="N81" s="31"/>
      <c r="O81" s="47"/>
      <c r="P81" s="46"/>
      <c r="Q81" s="31"/>
      <c r="R81" s="47"/>
      <c r="S81" s="46"/>
      <c r="T81" s="31"/>
      <c r="U81" s="47"/>
      <c r="V81" s="46"/>
      <c r="W81" s="31"/>
      <c r="X81" s="48"/>
      <c r="Y81" s="49"/>
    </row>
    <row r="82" spans="1:25" ht="13.5">
      <c r="A82" s="37">
        <v>10</v>
      </c>
      <c r="B82" s="61"/>
      <c r="C82" s="253"/>
      <c r="D82" s="40"/>
      <c r="E82" s="108"/>
      <c r="F82" s="44"/>
      <c r="G82" s="43"/>
      <c r="H82" s="31"/>
      <c r="I82" s="44"/>
      <c r="J82" s="43"/>
      <c r="K82" s="31"/>
      <c r="L82" s="45"/>
      <c r="M82" s="46"/>
      <c r="N82" s="31"/>
      <c r="O82" s="47"/>
      <c r="P82" s="46"/>
      <c r="Q82" s="31"/>
      <c r="R82" s="47"/>
      <c r="S82" s="46"/>
      <c r="T82" s="31"/>
      <c r="U82" s="47"/>
      <c r="V82" s="46"/>
      <c r="W82" s="31"/>
      <c r="X82" s="48"/>
      <c r="Y82" s="49"/>
    </row>
    <row r="83" spans="1:25" ht="13.5">
      <c r="A83" s="37">
        <v>11</v>
      </c>
      <c r="B83" s="40"/>
      <c r="C83" s="256"/>
      <c r="D83" s="40"/>
      <c r="E83" s="108"/>
      <c r="F83" s="44"/>
      <c r="G83" s="43"/>
      <c r="H83" s="31"/>
      <c r="I83" s="44"/>
      <c r="J83" s="43"/>
      <c r="K83" s="31"/>
      <c r="L83" s="45"/>
      <c r="M83" s="46"/>
      <c r="N83" s="31"/>
      <c r="O83" s="47"/>
      <c r="P83" s="46"/>
      <c r="Q83" s="31"/>
      <c r="R83" s="47"/>
      <c r="S83" s="46"/>
      <c r="T83" s="31"/>
      <c r="U83" s="47"/>
      <c r="V83" s="46"/>
      <c r="W83" s="31"/>
      <c r="X83" s="48"/>
      <c r="Y83" s="49"/>
    </row>
    <row r="84" spans="1:25" ht="13.5">
      <c r="A84" s="37">
        <v>12</v>
      </c>
      <c r="B84" s="61"/>
      <c r="C84" s="253"/>
      <c r="D84" s="40"/>
      <c r="E84" s="108"/>
      <c r="F84" s="64"/>
      <c r="G84" s="63"/>
      <c r="H84" s="31"/>
      <c r="I84" s="64"/>
      <c r="J84" s="63"/>
      <c r="K84" s="31"/>
      <c r="L84" s="45"/>
      <c r="M84" s="46"/>
      <c r="N84" s="31"/>
      <c r="O84" s="47"/>
      <c r="P84" s="46"/>
      <c r="Q84" s="31"/>
      <c r="R84" s="47"/>
      <c r="S84" s="46"/>
      <c r="T84" s="31"/>
      <c r="U84" s="47"/>
      <c r="V84" s="46"/>
      <c r="W84" s="31"/>
      <c r="X84" s="48"/>
      <c r="Y84" s="49"/>
    </row>
    <row r="85" spans="1:25" ht="13.5">
      <c r="A85" s="37">
        <v>13</v>
      </c>
      <c r="B85" s="61"/>
      <c r="C85" s="253"/>
      <c r="D85" s="40"/>
      <c r="E85" s="108"/>
      <c r="F85" s="64"/>
      <c r="G85" s="63"/>
      <c r="H85" s="31"/>
      <c r="I85" s="64"/>
      <c r="J85" s="63"/>
      <c r="K85" s="31"/>
      <c r="L85" s="45"/>
      <c r="M85" s="46"/>
      <c r="N85" s="31"/>
      <c r="O85" s="47"/>
      <c r="P85" s="46"/>
      <c r="Q85" s="31"/>
      <c r="R85" s="47"/>
      <c r="S85" s="46"/>
      <c r="T85" s="31"/>
      <c r="U85" s="47"/>
      <c r="V85" s="46"/>
      <c r="W85" s="31"/>
      <c r="X85" s="48"/>
      <c r="Y85" s="49"/>
    </row>
    <row r="86" spans="1:25" ht="13.5">
      <c r="A86" s="37">
        <v>14</v>
      </c>
      <c r="B86" s="61"/>
      <c r="C86" s="253"/>
      <c r="D86" s="40"/>
      <c r="E86" s="108"/>
      <c r="F86" s="64"/>
      <c r="G86" s="63"/>
      <c r="H86" s="31"/>
      <c r="I86" s="64"/>
      <c r="J86" s="63"/>
      <c r="K86" s="31"/>
      <c r="L86" s="45"/>
      <c r="M86" s="46"/>
      <c r="N86" s="31"/>
      <c r="O86" s="47"/>
      <c r="P86" s="46"/>
      <c r="Q86" s="31"/>
      <c r="R86" s="47"/>
      <c r="S86" s="46"/>
      <c r="T86" s="31"/>
      <c r="U86" s="47"/>
      <c r="V86" s="46"/>
      <c r="W86" s="31"/>
      <c r="X86" s="48"/>
      <c r="Y86" s="49"/>
    </row>
    <row r="87" spans="1:25" ht="13.5">
      <c r="A87" s="37">
        <v>15</v>
      </c>
      <c r="B87" s="61"/>
      <c r="C87" s="253"/>
      <c r="D87" s="40"/>
      <c r="E87" s="108"/>
      <c r="F87" s="64"/>
      <c r="G87" s="63"/>
      <c r="H87" s="31"/>
      <c r="I87" s="64"/>
      <c r="J87" s="63"/>
      <c r="K87" s="31"/>
      <c r="L87" s="45"/>
      <c r="M87" s="46"/>
      <c r="N87" s="31"/>
      <c r="O87" s="47"/>
      <c r="P87" s="46"/>
      <c r="Q87" s="31"/>
      <c r="R87" s="47"/>
      <c r="S87" s="46"/>
      <c r="T87" s="31"/>
      <c r="U87" s="47"/>
      <c r="V87" s="46"/>
      <c r="W87" s="31"/>
      <c r="X87" s="48"/>
      <c r="Y87" s="49"/>
    </row>
    <row r="88" spans="1:25" ht="13.5">
      <c r="A88" s="37">
        <v>16</v>
      </c>
      <c r="B88" s="61"/>
      <c r="C88" s="253"/>
      <c r="D88" s="40"/>
      <c r="E88" s="108"/>
      <c r="F88" s="47"/>
      <c r="G88" s="46"/>
      <c r="H88" s="31"/>
      <c r="I88" s="47"/>
      <c r="J88" s="46"/>
      <c r="K88" s="31"/>
      <c r="L88" s="45"/>
      <c r="M88" s="46"/>
      <c r="N88" s="31"/>
      <c r="O88" s="47"/>
      <c r="P88" s="46"/>
      <c r="Q88" s="31"/>
      <c r="R88" s="47"/>
      <c r="S88" s="46"/>
      <c r="T88" s="31"/>
      <c r="U88" s="47"/>
      <c r="V88" s="46"/>
      <c r="W88" s="31"/>
      <c r="X88" s="48"/>
      <c r="Y88" s="49"/>
    </row>
    <row r="89" spans="1:25" ht="13.5">
      <c r="A89" s="37">
        <v>17</v>
      </c>
      <c r="B89" s="40"/>
      <c r="C89" s="257"/>
      <c r="D89" s="40"/>
      <c r="E89" s="108"/>
      <c r="F89" s="69"/>
      <c r="G89" s="68"/>
      <c r="H89" s="31"/>
      <c r="I89" s="69"/>
      <c r="J89" s="68"/>
      <c r="K89" s="31"/>
      <c r="L89" s="70"/>
      <c r="M89" s="68"/>
      <c r="N89" s="31"/>
      <c r="O89" s="69"/>
      <c r="P89" s="68"/>
      <c r="Q89" s="31"/>
      <c r="R89" s="69"/>
      <c r="S89" s="68"/>
      <c r="T89" s="31"/>
      <c r="U89" s="69"/>
      <c r="V89" s="68"/>
      <c r="W89" s="31"/>
      <c r="X89" s="48"/>
      <c r="Y89" s="49"/>
    </row>
    <row r="90" spans="1:25" ht="13.5">
      <c r="A90" s="71">
        <v>18</v>
      </c>
      <c r="B90" s="61"/>
      <c r="C90" s="253"/>
      <c r="D90" s="40"/>
      <c r="E90" s="108"/>
      <c r="F90" s="78"/>
      <c r="G90" s="76"/>
      <c r="H90" s="77"/>
      <c r="I90" s="78"/>
      <c r="J90" s="76"/>
      <c r="K90" s="77"/>
      <c r="L90" s="69"/>
      <c r="M90" s="68"/>
      <c r="N90" s="77"/>
      <c r="O90" s="69"/>
      <c r="P90" s="68"/>
      <c r="Q90" s="77"/>
      <c r="R90" s="69"/>
      <c r="S90" s="68"/>
      <c r="T90" s="77"/>
      <c r="U90" s="69"/>
      <c r="V90" s="68"/>
      <c r="W90" s="77"/>
      <c r="X90" s="79"/>
      <c r="Y90" s="49"/>
    </row>
    <row r="91" spans="1:25" ht="13.5">
      <c r="A91" s="71">
        <v>19</v>
      </c>
      <c r="B91" s="61"/>
      <c r="C91" s="253"/>
      <c r="D91" s="40"/>
      <c r="E91" s="108"/>
      <c r="F91" s="47"/>
      <c r="G91" s="46"/>
      <c r="H91" s="77"/>
      <c r="I91" s="47"/>
      <c r="J91" s="46"/>
      <c r="K91" s="77"/>
      <c r="L91" s="47"/>
      <c r="M91" s="46"/>
      <c r="N91" s="77"/>
      <c r="O91" s="47"/>
      <c r="P91" s="46"/>
      <c r="Q91" s="77"/>
      <c r="R91" s="47"/>
      <c r="S91" s="46"/>
      <c r="T91" s="77"/>
      <c r="U91" s="47"/>
      <c r="V91" s="46"/>
      <c r="W91" s="77"/>
      <c r="X91" s="79"/>
      <c r="Y91" s="49"/>
    </row>
    <row r="92" spans="1:25" ht="13.5">
      <c r="A92" s="37">
        <v>20</v>
      </c>
      <c r="B92" s="40"/>
      <c r="C92" s="256" t="s">
        <v>76</v>
      </c>
      <c r="D92" s="40" t="s">
        <v>77</v>
      </c>
      <c r="E92" s="108">
        <v>1955</v>
      </c>
      <c r="F92" s="69"/>
      <c r="G92" s="68"/>
      <c r="H92" s="31"/>
      <c r="I92" s="69"/>
      <c r="J92" s="68"/>
      <c r="K92" s="31"/>
      <c r="L92" s="70"/>
      <c r="M92" s="68"/>
      <c r="N92" s="31"/>
      <c r="O92" s="69"/>
      <c r="P92" s="68"/>
      <c r="Q92" s="31"/>
      <c r="R92" s="69"/>
      <c r="S92" s="68"/>
      <c r="T92" s="31"/>
      <c r="U92" s="69"/>
      <c r="V92" s="68"/>
      <c r="W92" s="31"/>
      <c r="X92" s="48"/>
      <c r="Y92" s="49"/>
    </row>
    <row r="93" spans="1:25" ht="13.5">
      <c r="A93" s="81">
        <v>21</v>
      </c>
      <c r="B93" s="230"/>
      <c r="C93" s="258"/>
      <c r="D93" s="84"/>
      <c r="E93" s="122"/>
      <c r="F93" s="259"/>
      <c r="G93" s="87"/>
      <c r="H93" s="88"/>
      <c r="I93" s="89"/>
      <c r="J93" s="87"/>
      <c r="K93" s="88"/>
      <c r="L93" s="90"/>
      <c r="M93" s="91"/>
      <c r="N93" s="88"/>
      <c r="O93" s="92"/>
      <c r="P93" s="91"/>
      <c r="Q93" s="88"/>
      <c r="R93" s="92"/>
      <c r="S93" s="91"/>
      <c r="T93" s="88"/>
      <c r="U93" s="92"/>
      <c r="V93" s="91"/>
      <c r="W93" s="88"/>
      <c r="X93" s="93"/>
      <c r="Y93" s="94"/>
    </row>
    <row r="94" spans="1:25" ht="22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2.5">
      <c r="A96" s="1" t="s">
        <v>217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2.5">
      <c r="A97" s="2" t="s">
        <v>1</v>
      </c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2.5">
      <c r="A98" s="2" t="s">
        <v>218</v>
      </c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2.5">
      <c r="A99" s="5" t="s">
        <v>3</v>
      </c>
      <c r="B99" s="5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2.5">
      <c r="A100" s="8"/>
      <c r="B100" s="8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2.5">
      <c r="A101" s="9" t="s">
        <v>34</v>
      </c>
      <c r="B101" s="8"/>
      <c r="C101" s="8"/>
      <c r="D101" s="3"/>
      <c r="E101" s="3"/>
      <c r="F101" s="10"/>
      <c r="G101" s="10"/>
      <c r="H101" s="10"/>
      <c r="I101" s="10"/>
      <c r="J101" s="10"/>
      <c r="K101" s="10"/>
      <c r="L101" s="10"/>
      <c r="M101" s="10"/>
      <c r="N101" s="10"/>
      <c r="O101" s="11"/>
      <c r="P101" s="11"/>
      <c r="Q101" s="11"/>
      <c r="R101" s="11"/>
      <c r="S101" s="11"/>
      <c r="T101" s="11"/>
      <c r="U101" s="11"/>
      <c r="V101" s="11"/>
      <c r="W101" s="11"/>
      <c r="X101" s="4"/>
      <c r="Y101" s="4"/>
    </row>
    <row r="102" spans="6:23" ht="13.5">
      <c r="F102" s="12"/>
      <c r="G102" s="13" t="s">
        <v>5</v>
      </c>
      <c r="H102" s="14"/>
      <c r="I102" s="13"/>
      <c r="J102" s="13" t="s">
        <v>6</v>
      </c>
      <c r="K102" s="14"/>
      <c r="L102" s="13"/>
      <c r="M102" s="13" t="s">
        <v>7</v>
      </c>
      <c r="N102" s="14"/>
      <c r="O102" s="13"/>
      <c r="P102" s="13" t="s">
        <v>8</v>
      </c>
      <c r="Q102" s="14"/>
      <c r="R102" s="13"/>
      <c r="S102" s="13" t="s">
        <v>9</v>
      </c>
      <c r="T102" s="14"/>
      <c r="U102" s="13"/>
      <c r="V102" s="13" t="s">
        <v>10</v>
      </c>
      <c r="W102" s="14"/>
    </row>
    <row r="103" spans="1:25" ht="13.5">
      <c r="A103" s="15" t="s">
        <v>11</v>
      </c>
      <c r="B103" s="16" t="s">
        <v>12</v>
      </c>
      <c r="C103" s="16" t="s">
        <v>13</v>
      </c>
      <c r="D103" s="16" t="s">
        <v>14</v>
      </c>
      <c r="E103" s="16" t="s">
        <v>15</v>
      </c>
      <c r="F103" s="18" t="s">
        <v>16</v>
      </c>
      <c r="G103" s="19" t="s">
        <v>17</v>
      </c>
      <c r="H103" s="16" t="s">
        <v>18</v>
      </c>
      <c r="I103" s="20" t="s">
        <v>19</v>
      </c>
      <c r="J103" s="20" t="s">
        <v>20</v>
      </c>
      <c r="K103" s="16" t="s">
        <v>18</v>
      </c>
      <c r="L103" s="21" t="s">
        <v>21</v>
      </c>
      <c r="M103" s="20" t="s">
        <v>22</v>
      </c>
      <c r="N103" s="16" t="s">
        <v>18</v>
      </c>
      <c r="O103" s="20" t="s">
        <v>23</v>
      </c>
      <c r="P103" s="20" t="s">
        <v>24</v>
      </c>
      <c r="Q103" s="16" t="s">
        <v>18</v>
      </c>
      <c r="R103" s="20" t="s">
        <v>25</v>
      </c>
      <c r="S103" s="20" t="s">
        <v>26</v>
      </c>
      <c r="T103" s="16" t="s">
        <v>18</v>
      </c>
      <c r="U103" s="20" t="s">
        <v>27</v>
      </c>
      <c r="V103" s="20" t="s">
        <v>28</v>
      </c>
      <c r="W103" s="16" t="s">
        <v>18</v>
      </c>
      <c r="X103" s="22" t="s">
        <v>29</v>
      </c>
      <c r="Y103" s="23" t="s">
        <v>30</v>
      </c>
    </row>
    <row r="104" spans="1:25" ht="13.5">
      <c r="A104" s="24">
        <v>1</v>
      </c>
      <c r="B104" s="250"/>
      <c r="C104" s="251"/>
      <c r="D104" s="27"/>
      <c r="E104" s="252"/>
      <c r="F104" s="99"/>
      <c r="G104" s="30"/>
      <c r="H104" s="31"/>
      <c r="I104" s="32"/>
      <c r="J104" s="30"/>
      <c r="K104" s="31"/>
      <c r="L104" s="12"/>
      <c r="M104" s="33"/>
      <c r="N104" s="31"/>
      <c r="O104" s="34"/>
      <c r="P104" s="33"/>
      <c r="Q104" s="31"/>
      <c r="R104" s="34"/>
      <c r="S104" s="33"/>
      <c r="T104" s="31"/>
      <c r="U104" s="34"/>
      <c r="V104" s="33"/>
      <c r="W104" s="31"/>
      <c r="X104" s="35"/>
      <c r="Y104" s="36"/>
    </row>
    <row r="105" spans="1:25" ht="13.5">
      <c r="A105" s="37">
        <v>2</v>
      </c>
      <c r="B105" s="61"/>
      <c r="C105" s="253"/>
      <c r="D105" s="40"/>
      <c r="E105" s="108"/>
      <c r="F105" s="180"/>
      <c r="G105" s="43"/>
      <c r="H105" s="31"/>
      <c r="I105" s="44"/>
      <c r="J105" s="43"/>
      <c r="K105" s="31"/>
      <c r="L105" s="45"/>
      <c r="M105" s="46"/>
      <c r="N105" s="31"/>
      <c r="O105" s="47"/>
      <c r="P105" s="46"/>
      <c r="Q105" s="31"/>
      <c r="R105" s="47"/>
      <c r="S105" s="46"/>
      <c r="T105" s="31"/>
      <c r="U105" s="47"/>
      <c r="V105" s="46"/>
      <c r="W105" s="31"/>
      <c r="X105" s="48"/>
      <c r="Y105" s="49"/>
    </row>
    <row r="106" spans="1:25" ht="13.5">
      <c r="A106" s="37">
        <v>3</v>
      </c>
      <c r="B106" s="61"/>
      <c r="C106" s="253"/>
      <c r="D106" s="40"/>
      <c r="E106" s="108"/>
      <c r="F106" s="44"/>
      <c r="G106" s="43"/>
      <c r="H106" s="31"/>
      <c r="I106" s="44"/>
      <c r="J106" s="43"/>
      <c r="K106" s="31"/>
      <c r="L106" s="45"/>
      <c r="M106" s="46"/>
      <c r="N106" s="31"/>
      <c r="O106" s="47"/>
      <c r="P106" s="46"/>
      <c r="Q106" s="31"/>
      <c r="R106" s="47"/>
      <c r="S106" s="46"/>
      <c r="T106" s="31"/>
      <c r="U106" s="47"/>
      <c r="V106" s="46"/>
      <c r="W106" s="31"/>
      <c r="X106" s="48"/>
      <c r="Y106" s="49"/>
    </row>
    <row r="107" spans="1:25" ht="13.5">
      <c r="A107" s="37">
        <v>4</v>
      </c>
      <c r="B107" s="61"/>
      <c r="C107" s="254"/>
      <c r="D107" s="73"/>
      <c r="E107" s="117"/>
      <c r="F107" s="44"/>
      <c r="G107" s="43"/>
      <c r="H107" s="31"/>
      <c r="I107" s="44"/>
      <c r="J107" s="43"/>
      <c r="K107" s="31"/>
      <c r="L107" s="45"/>
      <c r="M107" s="46"/>
      <c r="N107" s="31"/>
      <c r="O107" s="47"/>
      <c r="P107" s="46"/>
      <c r="Q107" s="31"/>
      <c r="R107" s="47"/>
      <c r="S107" s="46"/>
      <c r="T107" s="31"/>
      <c r="U107" s="47"/>
      <c r="V107" s="46"/>
      <c r="W107" s="31"/>
      <c r="X107" s="48"/>
      <c r="Y107" s="49"/>
    </row>
    <row r="108" spans="1:25" ht="13.5">
      <c r="A108" s="37">
        <v>5</v>
      </c>
      <c r="B108" s="61"/>
      <c r="C108" s="253"/>
      <c r="D108" s="40"/>
      <c r="E108" s="108"/>
      <c r="F108" s="44"/>
      <c r="G108" s="43"/>
      <c r="H108" s="31"/>
      <c r="I108" s="44"/>
      <c r="J108" s="43"/>
      <c r="K108" s="31"/>
      <c r="L108" s="45"/>
      <c r="M108" s="46"/>
      <c r="N108" s="31"/>
      <c r="O108" s="47"/>
      <c r="P108" s="46"/>
      <c r="Q108" s="31"/>
      <c r="R108" s="47"/>
      <c r="S108" s="46"/>
      <c r="T108" s="31"/>
      <c r="U108" s="47"/>
      <c r="V108" s="46"/>
      <c r="W108" s="31"/>
      <c r="X108" s="48"/>
      <c r="Y108" s="49"/>
    </row>
    <row r="109" spans="1:25" ht="13.5">
      <c r="A109" s="37">
        <v>6</v>
      </c>
      <c r="B109" s="61"/>
      <c r="C109" s="253"/>
      <c r="D109" s="40"/>
      <c r="E109" s="108"/>
      <c r="F109" s="44"/>
      <c r="G109" s="43"/>
      <c r="H109" s="31"/>
      <c r="I109" s="44"/>
      <c r="J109" s="43"/>
      <c r="K109" s="31"/>
      <c r="L109" s="45"/>
      <c r="M109" s="46"/>
      <c r="N109" s="31"/>
      <c r="O109" s="47"/>
      <c r="P109" s="46"/>
      <c r="Q109" s="31"/>
      <c r="R109" s="47"/>
      <c r="S109" s="46"/>
      <c r="T109" s="31"/>
      <c r="U109" s="47"/>
      <c r="V109" s="46"/>
      <c r="W109" s="31"/>
      <c r="X109" s="48"/>
      <c r="Y109" s="49"/>
    </row>
    <row r="110" spans="1:25" ht="13.5">
      <c r="A110" s="37">
        <v>7</v>
      </c>
      <c r="B110" s="61"/>
      <c r="C110" s="253"/>
      <c r="D110" s="40"/>
      <c r="E110" s="108"/>
      <c r="F110" s="44"/>
      <c r="G110" s="43"/>
      <c r="H110" s="31"/>
      <c r="I110" s="44"/>
      <c r="J110" s="43"/>
      <c r="K110" s="31"/>
      <c r="L110" s="45"/>
      <c r="M110" s="46"/>
      <c r="N110" s="31"/>
      <c r="O110" s="47"/>
      <c r="P110" s="46"/>
      <c r="Q110" s="31"/>
      <c r="R110" s="47"/>
      <c r="S110" s="46"/>
      <c r="T110" s="31"/>
      <c r="U110" s="47"/>
      <c r="V110" s="46"/>
      <c r="W110" s="31"/>
      <c r="X110" s="48"/>
      <c r="Y110" s="49"/>
    </row>
    <row r="111" spans="1:25" ht="13.5">
      <c r="A111" s="37">
        <v>8</v>
      </c>
      <c r="B111" s="61"/>
      <c r="C111" s="255"/>
      <c r="D111" s="40"/>
      <c r="E111" s="108"/>
      <c r="F111" s="44"/>
      <c r="G111" s="43"/>
      <c r="H111" s="31"/>
      <c r="I111" s="44"/>
      <c r="J111" s="43"/>
      <c r="K111" s="31"/>
      <c r="L111" s="45"/>
      <c r="M111" s="46"/>
      <c r="N111" s="31"/>
      <c r="O111" s="47"/>
      <c r="P111" s="46"/>
      <c r="Q111" s="31"/>
      <c r="R111" s="47"/>
      <c r="S111" s="46"/>
      <c r="T111" s="31"/>
      <c r="U111" s="47"/>
      <c r="V111" s="46"/>
      <c r="W111" s="31"/>
      <c r="X111" s="48"/>
      <c r="Y111" s="49"/>
    </row>
    <row r="112" spans="1:25" ht="13.5">
      <c r="A112" s="37">
        <v>9</v>
      </c>
      <c r="B112" s="61"/>
      <c r="C112" s="253"/>
      <c r="D112" s="40"/>
      <c r="E112" s="108"/>
      <c r="F112" s="44"/>
      <c r="G112" s="43"/>
      <c r="H112" s="31"/>
      <c r="I112" s="44"/>
      <c r="J112" s="43"/>
      <c r="K112" s="31"/>
      <c r="L112" s="45"/>
      <c r="M112" s="46"/>
      <c r="N112" s="31"/>
      <c r="O112" s="47"/>
      <c r="P112" s="46"/>
      <c r="Q112" s="31"/>
      <c r="R112" s="47"/>
      <c r="S112" s="46"/>
      <c r="T112" s="31"/>
      <c r="U112" s="47"/>
      <c r="V112" s="46"/>
      <c r="W112" s="31"/>
      <c r="X112" s="48"/>
      <c r="Y112" s="49"/>
    </row>
    <row r="113" spans="1:25" ht="13.5">
      <c r="A113" s="37">
        <v>10</v>
      </c>
      <c r="B113" s="61"/>
      <c r="C113" s="253"/>
      <c r="D113" s="40"/>
      <c r="E113" s="108"/>
      <c r="F113" s="44"/>
      <c r="G113" s="43"/>
      <c r="H113" s="31"/>
      <c r="I113" s="44"/>
      <c r="J113" s="43"/>
      <c r="K113" s="31"/>
      <c r="L113" s="45"/>
      <c r="M113" s="46"/>
      <c r="N113" s="31"/>
      <c r="O113" s="47"/>
      <c r="P113" s="46"/>
      <c r="Q113" s="31"/>
      <c r="R113" s="47"/>
      <c r="S113" s="46"/>
      <c r="T113" s="31"/>
      <c r="U113" s="47"/>
      <c r="V113" s="46"/>
      <c r="W113" s="31"/>
      <c r="X113" s="48"/>
      <c r="Y113" s="49"/>
    </row>
    <row r="114" spans="1:25" ht="13.5">
      <c r="A114" s="37">
        <v>11</v>
      </c>
      <c r="B114" s="40"/>
      <c r="C114" s="256"/>
      <c r="D114" s="40"/>
      <c r="E114" s="108"/>
      <c r="F114" s="44"/>
      <c r="G114" s="43"/>
      <c r="H114" s="31"/>
      <c r="I114" s="44"/>
      <c r="J114" s="43"/>
      <c r="K114" s="31"/>
      <c r="L114" s="45"/>
      <c r="M114" s="46"/>
      <c r="N114" s="31"/>
      <c r="O114" s="47"/>
      <c r="P114" s="46"/>
      <c r="Q114" s="31"/>
      <c r="R114" s="47"/>
      <c r="S114" s="46"/>
      <c r="T114" s="31"/>
      <c r="U114" s="47"/>
      <c r="V114" s="46"/>
      <c r="W114" s="31"/>
      <c r="X114" s="48"/>
      <c r="Y114" s="49"/>
    </row>
    <row r="115" spans="1:25" ht="13.5">
      <c r="A115" s="37">
        <v>12</v>
      </c>
      <c r="B115" s="61"/>
      <c r="C115" s="253"/>
      <c r="D115" s="40"/>
      <c r="E115" s="108"/>
      <c r="F115" s="64"/>
      <c r="G115" s="63"/>
      <c r="H115" s="31"/>
      <c r="I115" s="64"/>
      <c r="J115" s="63"/>
      <c r="K115" s="31"/>
      <c r="L115" s="45"/>
      <c r="M115" s="46"/>
      <c r="N115" s="31"/>
      <c r="O115" s="47"/>
      <c r="P115" s="46"/>
      <c r="Q115" s="31"/>
      <c r="R115" s="47"/>
      <c r="S115" s="46"/>
      <c r="T115" s="31"/>
      <c r="U115" s="47"/>
      <c r="V115" s="46"/>
      <c r="W115" s="31"/>
      <c r="X115" s="48"/>
      <c r="Y115" s="49"/>
    </row>
    <row r="116" spans="1:25" ht="13.5">
      <c r="A116" s="37">
        <v>13</v>
      </c>
      <c r="B116" s="61"/>
      <c r="C116" s="253"/>
      <c r="D116" s="40"/>
      <c r="E116" s="108"/>
      <c r="F116" s="64"/>
      <c r="G116" s="63"/>
      <c r="H116" s="31"/>
      <c r="I116" s="64"/>
      <c r="J116" s="63"/>
      <c r="K116" s="31"/>
      <c r="L116" s="45"/>
      <c r="M116" s="46"/>
      <c r="N116" s="31"/>
      <c r="O116" s="47"/>
      <c r="P116" s="46"/>
      <c r="Q116" s="31"/>
      <c r="R116" s="47"/>
      <c r="S116" s="46"/>
      <c r="T116" s="31"/>
      <c r="U116" s="47"/>
      <c r="V116" s="46"/>
      <c r="W116" s="31"/>
      <c r="X116" s="48"/>
      <c r="Y116" s="49"/>
    </row>
    <row r="117" spans="1:25" ht="13.5">
      <c r="A117" s="37">
        <v>14</v>
      </c>
      <c r="B117" s="61"/>
      <c r="C117" s="253"/>
      <c r="D117" s="40"/>
      <c r="E117" s="108"/>
      <c r="F117" s="64"/>
      <c r="G117" s="63"/>
      <c r="H117" s="31"/>
      <c r="I117" s="64"/>
      <c r="J117" s="63"/>
      <c r="K117" s="31"/>
      <c r="L117" s="45"/>
      <c r="M117" s="46"/>
      <c r="N117" s="31"/>
      <c r="O117" s="47"/>
      <c r="P117" s="46"/>
      <c r="Q117" s="31"/>
      <c r="R117" s="47"/>
      <c r="S117" s="46"/>
      <c r="T117" s="31"/>
      <c r="U117" s="47"/>
      <c r="V117" s="46"/>
      <c r="W117" s="31"/>
      <c r="X117" s="48"/>
      <c r="Y117" s="49"/>
    </row>
    <row r="118" spans="1:25" ht="13.5">
      <c r="A118" s="37">
        <v>15</v>
      </c>
      <c r="B118" s="61"/>
      <c r="C118" s="253"/>
      <c r="D118" s="40"/>
      <c r="E118" s="108"/>
      <c r="F118" s="64"/>
      <c r="G118" s="63"/>
      <c r="H118" s="31"/>
      <c r="I118" s="64"/>
      <c r="J118" s="63"/>
      <c r="K118" s="31"/>
      <c r="L118" s="45"/>
      <c r="M118" s="46"/>
      <c r="N118" s="31"/>
      <c r="O118" s="47"/>
      <c r="P118" s="46"/>
      <c r="Q118" s="31"/>
      <c r="R118" s="47"/>
      <c r="S118" s="46"/>
      <c r="T118" s="31"/>
      <c r="U118" s="47"/>
      <c r="V118" s="46"/>
      <c r="W118" s="31"/>
      <c r="X118" s="48"/>
      <c r="Y118" s="49"/>
    </row>
    <row r="119" spans="1:25" ht="13.5">
      <c r="A119" s="37">
        <v>16</v>
      </c>
      <c r="B119" s="61"/>
      <c r="C119" s="253"/>
      <c r="D119" s="40"/>
      <c r="E119" s="108"/>
      <c r="F119" s="47"/>
      <c r="G119" s="46"/>
      <c r="H119" s="31"/>
      <c r="I119" s="47"/>
      <c r="J119" s="46"/>
      <c r="K119" s="31"/>
      <c r="L119" s="45"/>
      <c r="M119" s="46"/>
      <c r="N119" s="31"/>
      <c r="O119" s="47"/>
      <c r="P119" s="46"/>
      <c r="Q119" s="31"/>
      <c r="R119" s="47"/>
      <c r="S119" s="46"/>
      <c r="T119" s="31"/>
      <c r="U119" s="47"/>
      <c r="V119" s="46"/>
      <c r="W119" s="31"/>
      <c r="X119" s="48"/>
      <c r="Y119" s="49"/>
    </row>
    <row r="120" spans="1:25" ht="13.5">
      <c r="A120" s="37">
        <v>17</v>
      </c>
      <c r="B120" s="40"/>
      <c r="C120" s="257"/>
      <c r="D120" s="40"/>
      <c r="E120" s="108"/>
      <c r="F120" s="69"/>
      <c r="G120" s="68"/>
      <c r="H120" s="31"/>
      <c r="I120" s="69"/>
      <c r="J120" s="68"/>
      <c r="K120" s="31"/>
      <c r="L120" s="70"/>
      <c r="M120" s="68"/>
      <c r="N120" s="31"/>
      <c r="O120" s="69"/>
      <c r="P120" s="68"/>
      <c r="Q120" s="31"/>
      <c r="R120" s="69"/>
      <c r="S120" s="68"/>
      <c r="T120" s="31"/>
      <c r="U120" s="69"/>
      <c r="V120" s="68"/>
      <c r="W120" s="31"/>
      <c r="X120" s="48"/>
      <c r="Y120" s="49"/>
    </row>
    <row r="121" spans="1:25" ht="13.5">
      <c r="A121" s="71">
        <v>18</v>
      </c>
      <c r="B121" s="61"/>
      <c r="C121" s="253"/>
      <c r="D121" s="40"/>
      <c r="E121" s="108"/>
      <c r="F121" s="78"/>
      <c r="G121" s="76"/>
      <c r="H121" s="77"/>
      <c r="I121" s="78"/>
      <c r="J121" s="76"/>
      <c r="K121" s="77"/>
      <c r="L121" s="69"/>
      <c r="M121" s="68"/>
      <c r="N121" s="77"/>
      <c r="O121" s="69"/>
      <c r="P121" s="68"/>
      <c r="Q121" s="77"/>
      <c r="R121" s="69"/>
      <c r="S121" s="68"/>
      <c r="T121" s="77"/>
      <c r="U121" s="69"/>
      <c r="V121" s="68"/>
      <c r="W121" s="77"/>
      <c r="X121" s="79"/>
      <c r="Y121" s="49"/>
    </row>
    <row r="122" spans="1:25" ht="13.5">
      <c r="A122" s="71">
        <v>19</v>
      </c>
      <c r="B122" s="61"/>
      <c r="C122" s="253"/>
      <c r="D122" s="40"/>
      <c r="E122" s="108"/>
      <c r="F122" s="47"/>
      <c r="G122" s="46"/>
      <c r="H122" s="77"/>
      <c r="I122" s="47"/>
      <c r="J122" s="46"/>
      <c r="K122" s="77"/>
      <c r="L122" s="47"/>
      <c r="M122" s="46"/>
      <c r="N122" s="77"/>
      <c r="O122" s="47"/>
      <c r="P122" s="46"/>
      <c r="Q122" s="77"/>
      <c r="R122" s="47"/>
      <c r="S122" s="46"/>
      <c r="T122" s="77"/>
      <c r="U122" s="47"/>
      <c r="V122" s="46"/>
      <c r="W122" s="77"/>
      <c r="X122" s="79"/>
      <c r="Y122" s="49"/>
    </row>
    <row r="123" spans="1:25" ht="13.5">
      <c r="A123" s="37">
        <v>20</v>
      </c>
      <c r="B123" s="40"/>
      <c r="C123" s="257"/>
      <c r="D123" s="40"/>
      <c r="E123" s="108"/>
      <c r="F123" s="69"/>
      <c r="G123" s="68"/>
      <c r="H123" s="31"/>
      <c r="I123" s="69"/>
      <c r="J123" s="68"/>
      <c r="K123" s="31"/>
      <c r="L123" s="70"/>
      <c r="M123" s="68"/>
      <c r="N123" s="31"/>
      <c r="O123" s="69"/>
      <c r="P123" s="68"/>
      <c r="Q123" s="31"/>
      <c r="R123" s="69"/>
      <c r="S123" s="68"/>
      <c r="T123" s="31"/>
      <c r="U123" s="69"/>
      <c r="V123" s="68"/>
      <c r="W123" s="31"/>
      <c r="X123" s="48"/>
      <c r="Y123" s="49"/>
    </row>
    <row r="124" spans="1:25" ht="13.5">
      <c r="A124" s="81">
        <v>21</v>
      </c>
      <c r="B124" s="230"/>
      <c r="C124" s="258"/>
      <c r="D124" s="84"/>
      <c r="E124" s="122"/>
      <c r="F124" s="259"/>
      <c r="G124" s="87"/>
      <c r="H124" s="88"/>
      <c r="I124" s="89"/>
      <c r="J124" s="87"/>
      <c r="K124" s="88"/>
      <c r="L124" s="90"/>
      <c r="M124" s="91"/>
      <c r="N124" s="88"/>
      <c r="O124" s="92"/>
      <c r="P124" s="91"/>
      <c r="Q124" s="88"/>
      <c r="R124" s="92"/>
      <c r="S124" s="91"/>
      <c r="T124" s="88"/>
      <c r="U124" s="92"/>
      <c r="V124" s="91"/>
      <c r="W124" s="88"/>
      <c r="X124" s="93"/>
      <c r="Y124" s="94"/>
    </row>
  </sheetData>
  <sheetProtection selectLockedCells="1" selectUnlockedCells="1"/>
  <mergeCells count="14">
    <mergeCell ref="A1:Y1"/>
    <mergeCell ref="A2:C2"/>
    <mergeCell ref="A3:C3"/>
    <mergeCell ref="A34:Y34"/>
    <mergeCell ref="A35:C35"/>
    <mergeCell ref="A36:C36"/>
    <mergeCell ref="A63:C63"/>
    <mergeCell ref="A65:Y65"/>
    <mergeCell ref="A66:C66"/>
    <mergeCell ref="A67:C67"/>
    <mergeCell ref="A94:Y94"/>
    <mergeCell ref="A96:Y96"/>
    <mergeCell ref="A97:C97"/>
    <mergeCell ref="A98:C9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2015-11-17T14:09:58Z</cp:lastPrinted>
  <dcterms:modified xsi:type="dcterms:W3CDTF">2015-11-19T14:28:20Z</dcterms:modified>
  <cp:category/>
  <cp:version/>
  <cp:contentType/>
  <cp:contentStatus/>
  <cp:revision>3</cp:revision>
</cp:coreProperties>
</file>